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65386" windowWidth="12120" windowHeight="8385" tabRatio="892" activeTab="0"/>
  </bookViews>
  <sheets>
    <sheet name="Komentář k návrhu" sheetId="1" r:id="rId1"/>
    <sheet name="Koeficienty a ukazatele" sheetId="2" r:id="rId2"/>
    <sheet name="Rozpočet 2012 vč. financování" sheetId="3" r:id="rId3"/>
    <sheet name="Specifikace nákladů" sheetId="4" r:id="rId4"/>
    <sheet name="Koleje" sheetId="5" r:id="rId5"/>
    <sheet name="Investice UHK" sheetId="6" r:id="rId6"/>
    <sheet name="R skutečnost 11" sheetId="7" r:id="rId7"/>
    <sheet name="UK skutečnost 11" sheetId="8" r:id="rId8"/>
    <sheet name="G skutečnost 11" sheetId="9" r:id="rId9"/>
    <sheet name="IDV UHK skutečnost 11" sheetId="10" r:id="rId10"/>
    <sheet name="PC skutečnost 11" sheetId="11" r:id="rId11"/>
    <sheet name="KOLEJE skutečnost 11" sheetId="12" r:id="rId12"/>
  </sheets>
  <definedNames>
    <definedName name="_xlnm.Print_Area" localSheetId="9">'IDV UHK skutečnost 11'!$A$1:$AE$60</definedName>
    <definedName name="_xlnm.Print_Area" localSheetId="5">'Investice UHK'!$A$1:$I$66</definedName>
    <definedName name="_xlnm.Print_Area" localSheetId="1">'Koeficienty a ukazatele'!$A$1:$I$39</definedName>
    <definedName name="_xlnm.Print_Area" localSheetId="2">'Rozpočet 2012 vč. financování'!$A$1:$H$85</definedName>
    <definedName name="_xlnm.Print_Area" localSheetId="3">'Specifikace nákladů'!$A$1:$P$90</definedName>
    <definedName name="Z_5F98DE7F_69B4_4E95_A837_CCC8275B4EE3_.wvu.Cols" localSheetId="5" hidden="1">'Investice UHK'!$H:$H</definedName>
    <definedName name="Z_AF3969C9_F610_4437_9A55_FB1E3C539165_.wvu.Cols" localSheetId="5" hidden="1">'Investice UHK'!$H:$H</definedName>
    <definedName name="Z_AF3969C9_F610_4437_9A55_FB1E3C539165_.wvu.Cols" localSheetId="4" hidden="1">'Koleje'!$C:$N</definedName>
  </definedNames>
  <calcPr fullCalcOnLoad="1"/>
</workbook>
</file>

<file path=xl/sharedStrings.xml><?xml version="1.0" encoding="utf-8"?>
<sst xmlns="http://schemas.openxmlformats.org/spreadsheetml/2006/main" count="1588" uniqueCount="687">
  <si>
    <t>PdF</t>
  </si>
  <si>
    <t>Celkem</t>
  </si>
  <si>
    <t>Podíl v %</t>
  </si>
  <si>
    <t>Počet přep. studentů</t>
  </si>
  <si>
    <t>Počet přep. zaměst.</t>
  </si>
  <si>
    <t>RE</t>
  </si>
  <si>
    <t>Poměry ploch pro dělení položek na velikosti ploch závislých:</t>
  </si>
  <si>
    <t>Plochy celkem</t>
  </si>
  <si>
    <t>Ukazatel</t>
  </si>
  <si>
    <t>údržba, opravy</t>
  </si>
  <si>
    <t>služby celkem</t>
  </si>
  <si>
    <t>FIM</t>
  </si>
  <si>
    <t>údržbářský materiál</t>
  </si>
  <si>
    <t>opravy a údržbu</t>
  </si>
  <si>
    <t>OOP</t>
  </si>
  <si>
    <t>pohonné hmoty</t>
  </si>
  <si>
    <t>náklady na stravování</t>
  </si>
  <si>
    <t>odpisy</t>
  </si>
  <si>
    <t>energie celkem</t>
  </si>
  <si>
    <t>cestovné celkem</t>
  </si>
  <si>
    <t>služby ostatní</t>
  </si>
  <si>
    <t>daň silniční</t>
  </si>
  <si>
    <t>daň z nemovitosti</t>
  </si>
  <si>
    <t>Jednotkový normativ v Kč/1 studenta</t>
  </si>
  <si>
    <t>FRVŠ</t>
  </si>
  <si>
    <t>kanc. potřeby</t>
  </si>
  <si>
    <t>čistící prostředky a OOP</t>
  </si>
  <si>
    <t>knihy a publikace</t>
  </si>
  <si>
    <t>materiál na údržbu</t>
  </si>
  <si>
    <t>materiál na tisk a skripta</t>
  </si>
  <si>
    <t>ostatní materiál</t>
  </si>
  <si>
    <t>prodané zboží</t>
  </si>
  <si>
    <t>vnitřní režie</t>
  </si>
  <si>
    <t>mzdové náklady bez OON</t>
  </si>
  <si>
    <t>odstupné</t>
  </si>
  <si>
    <t>mzdové náklady spolu</t>
  </si>
  <si>
    <t>zdravotní pojistné</t>
  </si>
  <si>
    <t>sociální pojistné</t>
  </si>
  <si>
    <t>zákonné pojistné spolu</t>
  </si>
  <si>
    <t>úroky z úvěru</t>
  </si>
  <si>
    <t>kurzové ztráty</t>
  </si>
  <si>
    <t>manka a škody</t>
  </si>
  <si>
    <t>daně a poplatky ostatní</t>
  </si>
  <si>
    <t>odpis nedobytné pohl.</t>
  </si>
  <si>
    <t>dary poskytnuté</t>
  </si>
  <si>
    <t>bankovní poplatky</t>
  </si>
  <si>
    <t>stipendia prospěchová a mimoř.</t>
  </si>
  <si>
    <t>stipendia doktorandi</t>
  </si>
  <si>
    <t>autorské honoráře</t>
  </si>
  <si>
    <t>stipendia CEPUS</t>
  </si>
  <si>
    <t>neplnění ZTP</t>
  </si>
  <si>
    <t>pojištění motorových vozidel</t>
  </si>
  <si>
    <t>pojistné ostatní</t>
  </si>
  <si>
    <t>životní pojištění organizace</t>
  </si>
  <si>
    <t>penzijní připojištění organizace</t>
  </si>
  <si>
    <t>neuplatněný odpočet DPH</t>
  </si>
  <si>
    <t>daň z příjmů</t>
  </si>
  <si>
    <t>zůst. cena prodaného majetku</t>
  </si>
  <si>
    <t>náklady na techn.zhodnocení</t>
  </si>
  <si>
    <t>kontrolní součty</t>
  </si>
  <si>
    <t>Rozpis nákladů mezi fakulty</t>
  </si>
  <si>
    <t>Příspěvek NIV  MŠMT</t>
  </si>
  <si>
    <t>Koeficient přepočtu Z</t>
  </si>
  <si>
    <t>Nenormativní část rozpisu rozpočtu:</t>
  </si>
  <si>
    <t xml:space="preserve">Kontrolní součet                      </t>
  </si>
  <si>
    <t xml:space="preserve">Ukazatel/útvar                     </t>
  </si>
  <si>
    <t xml:space="preserve">Vlastní příjmy RE                                     </t>
  </si>
  <si>
    <t xml:space="preserve">Volné zdroje                          </t>
  </si>
  <si>
    <t>MSMT</t>
  </si>
  <si>
    <t>Zdroj dat</t>
  </si>
  <si>
    <t>Automatický
výpočet</t>
  </si>
  <si>
    <t xml:space="preserve">Výpočet poměrů:                                                                                                      </t>
  </si>
  <si>
    <t>TPU (Magion)</t>
  </si>
  <si>
    <t>tabulky MSMT</t>
  </si>
  <si>
    <t>Výsledek jednání fakult</t>
  </si>
  <si>
    <t>MSMT - přidělená dotace</t>
  </si>
  <si>
    <t>Kontrola</t>
  </si>
  <si>
    <t>09760
Poradenské centrum</t>
  </si>
  <si>
    <t>09730
Gaudeamus</t>
  </si>
  <si>
    <t>09720
Knihovna</t>
  </si>
  <si>
    <t>09750
IDV UHK</t>
  </si>
  <si>
    <t>Specifický výzkum</t>
  </si>
  <si>
    <t>Rozvojové programy</t>
  </si>
  <si>
    <t>Z</t>
  </si>
  <si>
    <t>KOEF. PŘEPOČTU</t>
  </si>
  <si>
    <t>S + Z</t>
  </si>
  <si>
    <t>Plochy</t>
  </si>
  <si>
    <t>Koef. ek. náročnosti</t>
  </si>
  <si>
    <t xml:space="preserve">položkách, jež se následně dělí následujícími koeficienty: </t>
  </si>
  <si>
    <t>čistící prostředky</t>
  </si>
  <si>
    <t>všechny energie</t>
  </si>
  <si>
    <t>1) Podle využití ploch se dělí náklady na:</t>
  </si>
  <si>
    <t>2) Podle poměru počtu zaměstnanců se dělí náklady na:</t>
  </si>
  <si>
    <t>3) Podle poměru počtu studentů a zaměstnanců se dělí ostatní položky</t>
  </si>
  <si>
    <t>4) Koeficientem náročnosti se dělí náklady na CESNET</t>
  </si>
  <si>
    <t xml:space="preserve">Celkem                       </t>
  </si>
  <si>
    <t>Magion</t>
  </si>
  <si>
    <t>Koeficient ek. náročnosti-průměrný</t>
  </si>
  <si>
    <t>Počet normativních studentů</t>
  </si>
  <si>
    <t>Podíl na nákladech RE a celouniv. pracovišť</t>
  </si>
  <si>
    <t>položky dělené podle ek. náročnosti</t>
  </si>
  <si>
    <t>položky dělené podle počtu S + Z</t>
  </si>
  <si>
    <t xml:space="preserve">Z těchto vstupních hodnot vychází výpočet výše příspěvku MŠMT 
na pedagogický výkon pro UHK následovně: </t>
  </si>
  <si>
    <t>položky dělené podle koef. Z</t>
  </si>
  <si>
    <t>Z výše uvedených tabulek vyplývají finanční zdroje jednotlivých pracovišť UHK</t>
  </si>
  <si>
    <t xml:space="preserve">Ukazatel/útvar                                              </t>
  </si>
  <si>
    <t>Podíl na nákladech celouniverz. prac.</t>
  </si>
  <si>
    <t>Rozpočty RE a celouniverzitních útvarů</t>
  </si>
  <si>
    <t>REKTORÁT A CELOUNIVERZITNÍ PRACOVIŠTĚ</t>
  </si>
  <si>
    <t xml:space="preserve"> Položky dle koef. Z</t>
  </si>
  <si>
    <t>Dopočet nákladů RE do podílu fakult dle S + Z</t>
  </si>
  <si>
    <t xml:space="preserve"> Položky dle koef. Plochy</t>
  </si>
  <si>
    <t xml:space="preserve"> Položky dle koef. S + Z</t>
  </si>
  <si>
    <t xml:space="preserve"> Pol. dle koef. náročnosti</t>
  </si>
  <si>
    <t>DDHM do 40 tis.</t>
  </si>
  <si>
    <t>mater. náklady celkem</t>
  </si>
  <si>
    <t>energie - elekřina</t>
  </si>
  <si>
    <t>energie - topení</t>
  </si>
  <si>
    <t>energie - plyn</t>
  </si>
  <si>
    <t>energie - vodné a stočné</t>
  </si>
  <si>
    <t>služby - poštovné</t>
  </si>
  <si>
    <t>služby - telefony</t>
  </si>
  <si>
    <t>služby - poplatky</t>
  </si>
  <si>
    <t>služby - inzerce</t>
  </si>
  <si>
    <t>služby - stravování zaměstnanců</t>
  </si>
  <si>
    <t>služby - nájemné</t>
  </si>
  <si>
    <t>služby - SW</t>
  </si>
  <si>
    <t>služby - tisk</t>
  </si>
  <si>
    <t>služby - ubytování studenti</t>
  </si>
  <si>
    <t>služby - stravování studentů</t>
  </si>
  <si>
    <t>služby - CESNET</t>
  </si>
  <si>
    <t>služby - rozhlas, televize</t>
  </si>
  <si>
    <t>mzdové náklady - DČ</t>
  </si>
  <si>
    <t>mzdové náklady - DP</t>
  </si>
  <si>
    <t>mzdové náklady - AH</t>
  </si>
  <si>
    <t>zák. úrazové, ostatní soc. nákl</t>
  </si>
  <si>
    <t>Tvorba sociálního fondu</t>
  </si>
  <si>
    <t>pokuty, penále</t>
  </si>
  <si>
    <t>stipendia smluvní</t>
  </si>
  <si>
    <t>jiné ost. fin. náklady</t>
  </si>
  <si>
    <t>REKTORÁT</t>
  </si>
  <si>
    <t>CELKEM</t>
  </si>
  <si>
    <t>VYSOKOŠKOLSKÉ KOLEJE</t>
  </si>
  <si>
    <t>kancelářské potřeby</t>
  </si>
  <si>
    <t>čisticí prostředky</t>
  </si>
  <si>
    <t>osob. ochran. pomůcky</t>
  </si>
  <si>
    <t>knihy</t>
  </si>
  <si>
    <t>DDHM do 40.000</t>
  </si>
  <si>
    <t>materiál ostatní</t>
  </si>
  <si>
    <t>mat. náklady celkem</t>
  </si>
  <si>
    <t>el. energie</t>
  </si>
  <si>
    <t>dálkové topení</t>
  </si>
  <si>
    <t>vodné</t>
  </si>
  <si>
    <t>opravy a údržba</t>
  </si>
  <si>
    <t>nákl. na reprezentaci</t>
  </si>
  <si>
    <t>poštovné</t>
  </si>
  <si>
    <t>telefony</t>
  </si>
  <si>
    <t>inzerce</t>
  </si>
  <si>
    <t>stravování studentů</t>
  </si>
  <si>
    <t>stravování zaměstnanců</t>
  </si>
  <si>
    <t xml:space="preserve">nájemné </t>
  </si>
  <si>
    <t>software</t>
  </si>
  <si>
    <t>HKNET, CESNET</t>
  </si>
  <si>
    <t>rozhlas, televize</t>
  </si>
  <si>
    <t>mzdy</t>
  </si>
  <si>
    <t>OON</t>
  </si>
  <si>
    <t>mzdy celkem</t>
  </si>
  <si>
    <t>zdravotní pojištění</t>
  </si>
  <si>
    <t>sociání pojištění</t>
  </si>
  <si>
    <t>zák. úraz. pojištění</t>
  </si>
  <si>
    <t>zák. pojištění</t>
  </si>
  <si>
    <t xml:space="preserve">tvorba soc. fondu </t>
  </si>
  <si>
    <t>pojištění automobilů</t>
  </si>
  <si>
    <t>pojist osob a majetku</t>
  </si>
  <si>
    <t>tech. zhodn. investic</t>
  </si>
  <si>
    <t>penzijní pojištění organizace</t>
  </si>
  <si>
    <t>jiné ost. výdaje</t>
  </si>
  <si>
    <t>ost. fin. výdaje + ost. režie</t>
  </si>
  <si>
    <t xml:space="preserve">odpisy </t>
  </si>
  <si>
    <t>daň z příjmu</t>
  </si>
  <si>
    <t>NÁKLADY CELKEM</t>
  </si>
  <si>
    <t>tržby a jiné výnosy</t>
  </si>
  <si>
    <t>VÝNOSY CELKEM</t>
  </si>
  <si>
    <t>Investice stavební</t>
  </si>
  <si>
    <t>tis. Kč</t>
  </si>
  <si>
    <t>Název akce</t>
  </si>
  <si>
    <t>SD/SF EU</t>
  </si>
  <si>
    <t>FRIM</t>
  </si>
  <si>
    <t>Stroje a zařízení</t>
  </si>
  <si>
    <t>Útvar</t>
  </si>
  <si>
    <t>Specifikace</t>
  </si>
  <si>
    <t>PEDAGOGICKÁ</t>
  </si>
  <si>
    <t>FAKULTA</t>
  </si>
  <si>
    <t xml:space="preserve"> </t>
  </si>
  <si>
    <t>Celkem PdF</t>
  </si>
  <si>
    <t>INFORMATIKY</t>
  </si>
  <si>
    <t>A MANAGEMENTU</t>
  </si>
  <si>
    <t>Celkem FIM</t>
  </si>
  <si>
    <t>IKM</t>
  </si>
  <si>
    <t>Celkem RE</t>
  </si>
  <si>
    <t>KOLEJE</t>
  </si>
  <si>
    <t>Celkem koleje</t>
  </si>
  <si>
    <t>UHK celkem</t>
  </si>
  <si>
    <t>stroje a zařízení</t>
  </si>
  <si>
    <t>stavby + stroje a zařízení</t>
  </si>
  <si>
    <t xml:space="preserve">Celkem </t>
  </si>
  <si>
    <t>CELKEM UHK</t>
  </si>
  <si>
    <t>materiál pro opravy</t>
  </si>
  <si>
    <t>FF</t>
  </si>
  <si>
    <t>Koeficient přepočtu - koef. plochy</t>
  </si>
  <si>
    <t>Koeficient S</t>
  </si>
  <si>
    <t>Počet přep. studentů po zápočtu mezi PdF a FF</t>
  </si>
  <si>
    <t>Celkem zaokrouhleno na tis.Kč</t>
  </si>
  <si>
    <t>Nepřiznaný příspěvek MŠMT - nadlimitní studenti</t>
  </si>
  <si>
    <t>Nepřiznaný příspěvek za nadlimitní studenty</t>
  </si>
  <si>
    <t>Počet S + Z po zápočtu PdF a FF</t>
  </si>
  <si>
    <t>Koeficient přepočtu P</t>
  </si>
  <si>
    <t>Koeficient náročnosti - průměrný</t>
  </si>
  <si>
    <t>Koef.přepočtu s náročností - N</t>
  </si>
  <si>
    <t xml:space="preserve">Celkem příspěvek MŠMT na pedagogický výkon </t>
  </si>
  <si>
    <t>položky dělené podle využití ploch</t>
  </si>
  <si>
    <t>Celkem UHK - kontrolní součet</t>
  </si>
  <si>
    <t>položka</t>
  </si>
  <si>
    <t>rozpočet</t>
  </si>
  <si>
    <t>komentář</t>
  </si>
  <si>
    <t>Poznámky</t>
  </si>
  <si>
    <t>*</t>
  </si>
  <si>
    <t>**</t>
  </si>
  <si>
    <t>FILOZOFICKÁ</t>
  </si>
  <si>
    <t>Celkem FF</t>
  </si>
  <si>
    <t xml:space="preserve">Vratka půjčky </t>
  </si>
  <si>
    <t>Příspěvek B3</t>
  </si>
  <si>
    <t>Příspěvek na absolventy B2</t>
  </si>
  <si>
    <t>MSMT+fakulty</t>
  </si>
  <si>
    <t>Inst. výzkum</t>
  </si>
  <si>
    <t>Institucionální podpora</t>
  </si>
  <si>
    <t>***</t>
  </si>
  <si>
    <t>PřF</t>
  </si>
  <si>
    <t>stravování a ubytování na fakturu</t>
  </si>
  <si>
    <t>"nehrazene SW"</t>
  </si>
  <si>
    <t>nemocenská hrazená organizací</t>
  </si>
  <si>
    <t>jiné ost. Náklady tvorba FUP</t>
  </si>
  <si>
    <t>jiné ostatní náklady  tvorba FPP</t>
  </si>
  <si>
    <t/>
  </si>
  <si>
    <t>Knihovna</t>
  </si>
  <si>
    <t>%</t>
  </si>
  <si>
    <t>ÚSP</t>
  </si>
  <si>
    <t>Další faktory</t>
  </si>
  <si>
    <t>Konečné volné zdroje</t>
  </si>
  <si>
    <t xml:space="preserve"> v provozním rozpočtu kolejí (zde jsou částky uvedeny bez DPH). </t>
  </si>
  <si>
    <t>PŘÍRODOVĚDECKÁ</t>
  </si>
  <si>
    <t>ÚSTAV SOCIÁLNÍ</t>
  </si>
  <si>
    <t>PRÁCE</t>
  </si>
  <si>
    <t>Celkem ÚSP</t>
  </si>
  <si>
    <t>Celkem PřF</t>
  </si>
  <si>
    <t>Počet přep. studentů SIMS</t>
  </si>
  <si>
    <t>Poměrná část stud. ON, DEJ- převod z PdF na FF, PřF a ÚSP</t>
  </si>
  <si>
    <t>Počet S + Z - po zápočtu mezi Pdf, FF, PřF a ÚSP</t>
  </si>
  <si>
    <t>Koef. přepočtu S + Z po zápočtu mezi PdF, FF, PřF a ÚSP</t>
  </si>
  <si>
    <t>Příspěvek MŠMT po zápočtu mezi PdF, FF, PřF a ÚSP</t>
  </si>
  <si>
    <t>Počet norm. st. po zápočtu PdF, FF, PřF a ÚSP</t>
  </si>
  <si>
    <t>Koef. S + Z po zápočtu PdF, FF, PřF a ÚSP</t>
  </si>
  <si>
    <t>Počet přep. studentů po zápočtu mezi PdF, FF, PřF a ÚSP</t>
  </si>
  <si>
    <t>Poměrná část stud. ON,DEJ-převod z PdF na FF, PřF a ÚSP</t>
  </si>
  <si>
    <t>FRVŠ (přidělená dotace bez spoluúčasti)</t>
  </si>
  <si>
    <t>Rozvojové programy - decentralizované</t>
  </si>
  <si>
    <t xml:space="preserve">Pojetí dělení rozpočtu zůstává stejná jako v minulých letech, jak bylo projednáno v Akademickém senátu UHK. Náklady rektorátu a celouniverzitních pracovišť jsou rozděleny pro stanovení podílů fakult na jejich financování, a to dle jednotlivých rozpočtových položek s individuálním přístupem k nim. Podíl rektorátu, vzhledem k tomu, že žádný jiný příděl, než příspěvek fakult nemá, bude rozdělen v poměru počtu studentů a zaměstnanců fakult. </t>
  </si>
  <si>
    <t xml:space="preserve">Neinvestiční náklady kolejí na rok 2012 </t>
  </si>
  <si>
    <t>3,4% z mezd</t>
  </si>
  <si>
    <t>Přehled investičních potřeb na rok 2012</t>
  </si>
  <si>
    <t>Vybrané investice v roce 2013</t>
  </si>
  <si>
    <t>Doprava + TPÚ</t>
  </si>
  <si>
    <t xml:space="preserve">Přehled čerpání rozpočtu za období od 2011/01 do 2011/12 </t>
  </si>
  <si>
    <t>Podmínka na pracoviště:</t>
  </si>
  <si>
    <t>09000|09901|09902|09905|09906|09907|09908|09910|09911|09912|09913|09914|09915|09916|09917|09918|09919|09920</t>
  </si>
  <si>
    <t>Podmínka na činnost:</t>
  </si>
  <si>
    <t>1110|1610|1620|1630|1650|1690|1710|1730|1740|1950</t>
  </si>
  <si>
    <t>Podmínka na zakázku:</t>
  </si>
  <si>
    <t>Číslo roz. pol.</t>
  </si>
  <si>
    <t>Rozpočtová položka</t>
  </si>
  <si>
    <t>Rozpočet</t>
  </si>
  <si>
    <t>Skutečnost</t>
  </si>
  <si>
    <t>Očekávané nákl.</t>
  </si>
  <si>
    <t>NÁKLADY</t>
  </si>
  <si>
    <t>501</t>
  </si>
  <si>
    <t>Spotřeba materiálu</t>
  </si>
  <si>
    <t>501002</t>
  </si>
  <si>
    <t xml:space="preserve">   Pohonné hmoty</t>
  </si>
  <si>
    <t>501003</t>
  </si>
  <si>
    <t xml:space="preserve">   Kancelářský materiál</t>
  </si>
  <si>
    <t>501004</t>
  </si>
  <si>
    <t xml:space="preserve">   Čistící prostředky</t>
  </si>
  <si>
    <t>501005</t>
  </si>
  <si>
    <t xml:space="preserve">   Osobní ochranné pomůcky</t>
  </si>
  <si>
    <t>---</t>
  </si>
  <si>
    <t>501006</t>
  </si>
  <si>
    <t xml:space="preserve">   Knihy a publikace</t>
  </si>
  <si>
    <t>501007</t>
  </si>
  <si>
    <t xml:space="preserve">   Materiál na údržbu</t>
  </si>
  <si>
    <t>501008</t>
  </si>
  <si>
    <t xml:space="preserve">   DDHM do 40 tis. Kč</t>
  </si>
  <si>
    <t>501009</t>
  </si>
  <si>
    <t xml:space="preserve">   Spotřeba materiálu pro opravy</t>
  </si>
  <si>
    <t>501011</t>
  </si>
  <si>
    <t xml:space="preserve">   Tiskařský materiál</t>
  </si>
  <si>
    <t>501012</t>
  </si>
  <si>
    <t xml:space="preserve">   Materiál na skripta - vlastní výroba</t>
  </si>
  <si>
    <t>501015</t>
  </si>
  <si>
    <t xml:space="preserve">   Spotřeba materiálu - reklamní předměty</t>
  </si>
  <si>
    <t>501099</t>
  </si>
  <si>
    <t xml:space="preserve">   Materiál ostatní</t>
  </si>
  <si>
    <t>501108</t>
  </si>
  <si>
    <t xml:space="preserve">   Spotřeba materiálu DHIM DN</t>
  </si>
  <si>
    <t>502</t>
  </si>
  <si>
    <t>Spotřeba energie</t>
  </si>
  <si>
    <t>502003</t>
  </si>
  <si>
    <t xml:space="preserve">   Energie - elektrická</t>
  </si>
  <si>
    <t>502004</t>
  </si>
  <si>
    <t xml:space="preserve">   Energie - teplo</t>
  </si>
  <si>
    <t>502005</t>
  </si>
  <si>
    <t xml:space="preserve">   Energie - plyn</t>
  </si>
  <si>
    <t>502006</t>
  </si>
  <si>
    <t xml:space="preserve">   Energie - vodné a stočné</t>
  </si>
  <si>
    <t>502104</t>
  </si>
  <si>
    <t xml:space="preserve">   Spotřeba energie teplo DN</t>
  </si>
  <si>
    <t>502106</t>
  </si>
  <si>
    <t xml:space="preserve">   Spotřeba energie voda DN</t>
  </si>
  <si>
    <t>511</t>
  </si>
  <si>
    <t>Opravy a udržování</t>
  </si>
  <si>
    <t>511002</t>
  </si>
  <si>
    <t xml:space="preserve">   Opravy a udržování- stavební</t>
  </si>
  <si>
    <t>511003</t>
  </si>
  <si>
    <t xml:space="preserve">   Opravy a udržování- auta</t>
  </si>
  <si>
    <t>511004</t>
  </si>
  <si>
    <t xml:space="preserve">   Opravy a udržování - přístroje</t>
  </si>
  <si>
    <t>511099</t>
  </si>
  <si>
    <t xml:space="preserve">   Opravy a udržování - ostatní</t>
  </si>
  <si>
    <t>512</t>
  </si>
  <si>
    <t>Cestovné</t>
  </si>
  <si>
    <t>512001</t>
  </si>
  <si>
    <t xml:space="preserve">   Cestovné zahraniční - zaměstnanci</t>
  </si>
  <si>
    <t>512002</t>
  </si>
  <si>
    <t xml:space="preserve">   Cestovné tuzemské - zaměstnanci</t>
  </si>
  <si>
    <t>512101</t>
  </si>
  <si>
    <t xml:space="preserve">   Cestovné zahraniční zaměstnanci DN</t>
  </si>
  <si>
    <t>513</t>
  </si>
  <si>
    <t>513102</t>
  </si>
  <si>
    <t xml:space="preserve">   Náklady na reprezentaci</t>
  </si>
  <si>
    <t>518</t>
  </si>
  <si>
    <t>Ostatní služby</t>
  </si>
  <si>
    <t>518002</t>
  </si>
  <si>
    <t xml:space="preserve">   Služby - poštovné</t>
  </si>
  <si>
    <t>518003</t>
  </si>
  <si>
    <t xml:space="preserve">   Služby- telefony</t>
  </si>
  <si>
    <t>518004</t>
  </si>
  <si>
    <t xml:space="preserve">   Služby - poplatky</t>
  </si>
  <si>
    <t>518005</t>
  </si>
  <si>
    <t xml:space="preserve">   Služby - inzerce</t>
  </si>
  <si>
    <t>518006</t>
  </si>
  <si>
    <t xml:space="preserve">   Služby - stravování zaměstnanci</t>
  </si>
  <si>
    <t>518007</t>
  </si>
  <si>
    <t xml:space="preserve">   Služby - nájemné</t>
  </si>
  <si>
    <t>518008</t>
  </si>
  <si>
    <t xml:space="preserve">   Služby - software</t>
  </si>
  <si>
    <t>518009</t>
  </si>
  <si>
    <t xml:space="preserve">   Služby - tisk</t>
  </si>
  <si>
    <t>518010</t>
  </si>
  <si>
    <t xml:space="preserve">   Lékařské prohlídky DU</t>
  </si>
  <si>
    <t>518067</t>
  </si>
  <si>
    <t xml:space="preserve">   Stravování a ubytování tuzem. na fakturu</t>
  </si>
  <si>
    <t>518074</t>
  </si>
  <si>
    <t xml:space="preserve">   Nehrazený SW - vnitřní zúčt.</t>
  </si>
  <si>
    <t>518077</t>
  </si>
  <si>
    <t xml:space="preserve">   Vnitřní REŽIE</t>
  </si>
  <si>
    <t>518078</t>
  </si>
  <si>
    <t xml:space="preserve">   Ostatní služby - DOPRAVA vnitř. zúčtování</t>
  </si>
  <si>
    <t>518079</t>
  </si>
  <si>
    <t xml:space="preserve">   Ostatní služby - SLUŽBY vnitř. zúčtování</t>
  </si>
  <si>
    <t>518097</t>
  </si>
  <si>
    <t xml:space="preserve">   Služby - CESNET a HK Net</t>
  </si>
  <si>
    <t>518098</t>
  </si>
  <si>
    <t xml:space="preserve">   Služby - rozhlas a TV</t>
  </si>
  <si>
    <t>518099</t>
  </si>
  <si>
    <t xml:space="preserve">   Služby - ostatní neuvedené</t>
  </si>
  <si>
    <t>518104</t>
  </si>
  <si>
    <t xml:space="preserve">   Ostatní služby poplatky DN</t>
  </si>
  <si>
    <t>518108</t>
  </si>
  <si>
    <t xml:space="preserve">   Ostatní služby software DN</t>
  </si>
  <si>
    <t>518114</t>
  </si>
  <si>
    <t xml:space="preserve">   Členské poplatky DN</t>
  </si>
  <si>
    <t>518167</t>
  </si>
  <si>
    <t xml:space="preserve">   Strav. a ubyt. tuzemsko na fakturu DN</t>
  </si>
  <si>
    <t>518199</t>
  </si>
  <si>
    <t xml:space="preserve">   Ostatní služby ostatní DN</t>
  </si>
  <si>
    <t>521</t>
  </si>
  <si>
    <t>Mzdové náklady</t>
  </si>
  <si>
    <t>521001</t>
  </si>
  <si>
    <t xml:space="preserve">   Mzdové náklady bez OON</t>
  </si>
  <si>
    <t>521002</t>
  </si>
  <si>
    <t xml:space="preserve">   Mzdové náklady - dohody o činnosti</t>
  </si>
  <si>
    <t>521003</t>
  </si>
  <si>
    <t xml:space="preserve">   Mzdové náklady - dohody o práci</t>
  </si>
  <si>
    <t>521005</t>
  </si>
  <si>
    <t xml:space="preserve">   Mzdové náklady - odstupné</t>
  </si>
  <si>
    <t>524</t>
  </si>
  <si>
    <t>Zákonné sociální pojištění</t>
  </si>
  <si>
    <t>524001</t>
  </si>
  <si>
    <t xml:space="preserve">   Zdravotní pojištění</t>
  </si>
  <si>
    <t>524002</t>
  </si>
  <si>
    <t xml:space="preserve">   Sociální pojištění</t>
  </si>
  <si>
    <t>524003</t>
  </si>
  <si>
    <t xml:space="preserve">   Zákonné pojištění - úrazové</t>
  </si>
  <si>
    <t>527</t>
  </si>
  <si>
    <t>Zákonné sociální náklady</t>
  </si>
  <si>
    <t>527004</t>
  </si>
  <si>
    <t>Tvorba  sociálního fondu</t>
  </si>
  <si>
    <t>531</t>
  </si>
  <si>
    <t>Daň silniční</t>
  </si>
  <si>
    <t>531001</t>
  </si>
  <si>
    <t xml:space="preserve">   Daň silniční</t>
  </si>
  <si>
    <t>532</t>
  </si>
  <si>
    <t>Daň z nemovitostí</t>
  </si>
  <si>
    <t>532001</t>
  </si>
  <si>
    <t xml:space="preserve">   Daň z nemovitostí</t>
  </si>
  <si>
    <t>542</t>
  </si>
  <si>
    <t>Ostatní pokuty a penále</t>
  </si>
  <si>
    <t>542101</t>
  </si>
  <si>
    <t xml:space="preserve">   Ostatní pokuty a penále</t>
  </si>
  <si>
    <t>543</t>
  </si>
  <si>
    <t>Odpis nedobytné pohledávky</t>
  </si>
  <si>
    <t>545</t>
  </si>
  <si>
    <t>Kurzové ztráty</t>
  </si>
  <si>
    <t>545001</t>
  </si>
  <si>
    <t xml:space="preserve">   Kurzové ztráty</t>
  </si>
  <si>
    <t>546</t>
  </si>
  <si>
    <t>Dary</t>
  </si>
  <si>
    <t>546101</t>
  </si>
  <si>
    <t xml:space="preserve">   Dary do 2000 DN</t>
  </si>
  <si>
    <t>546102</t>
  </si>
  <si>
    <t xml:space="preserve">   Dary nad 2000 DN</t>
  </si>
  <si>
    <t>548</t>
  </si>
  <si>
    <t>Manka a škody</t>
  </si>
  <si>
    <t>548101</t>
  </si>
  <si>
    <t xml:space="preserve">   Manka a škody</t>
  </si>
  <si>
    <t>549</t>
  </si>
  <si>
    <t>Jiné ostatní náklady</t>
  </si>
  <si>
    <t>549002</t>
  </si>
  <si>
    <t xml:space="preserve">   Autorské honoráře</t>
  </si>
  <si>
    <t>549003</t>
  </si>
  <si>
    <t xml:space="preserve">   Bankovní poplatky</t>
  </si>
  <si>
    <t>549004</t>
  </si>
  <si>
    <t xml:space="preserve">   Jiné ostatní náklady, haléřové vyrovnání DU</t>
  </si>
  <si>
    <t>549006</t>
  </si>
  <si>
    <t xml:space="preserve">   Stipendia - mimořádná</t>
  </si>
  <si>
    <t>549011</t>
  </si>
  <si>
    <t xml:space="preserve">   Ubytovací stipendia</t>
  </si>
  <si>
    <t>549020</t>
  </si>
  <si>
    <t xml:space="preserve">   Penzijní připojištění</t>
  </si>
  <si>
    <t>549021</t>
  </si>
  <si>
    <t xml:space="preserve">   Životní pojištění</t>
  </si>
  <si>
    <t>549024</t>
  </si>
  <si>
    <t xml:space="preserve">   DN hrazené organizaci</t>
  </si>
  <si>
    <t>549090</t>
  </si>
  <si>
    <t xml:space="preserve">   Pojistné elektronika ČP</t>
  </si>
  <si>
    <t>549091</t>
  </si>
  <si>
    <t>549093</t>
  </si>
  <si>
    <t xml:space="preserve">   Pojištění cestovní</t>
  </si>
  <si>
    <t>549094</t>
  </si>
  <si>
    <t xml:space="preserve">   Neplněné ZTP</t>
  </si>
  <si>
    <t>549095</t>
  </si>
  <si>
    <t xml:space="preserve">   Pojistné motor. vozidel - odpovědnost</t>
  </si>
  <si>
    <t>549096</t>
  </si>
  <si>
    <t xml:space="preserve">   Pojistné osob, majetku</t>
  </si>
  <si>
    <t>549097</t>
  </si>
  <si>
    <t xml:space="preserve">   Náklady na tech.zhodnocení</t>
  </si>
  <si>
    <t>549098</t>
  </si>
  <si>
    <t xml:space="preserve">   Pojištění odpovědnosti za škodu ČP</t>
  </si>
  <si>
    <t>549099</t>
  </si>
  <si>
    <t xml:space="preserve">   Jiné ostatní náklady</t>
  </si>
  <si>
    <t>549103</t>
  </si>
  <si>
    <t xml:space="preserve">   Poplatky bank DN</t>
  </si>
  <si>
    <t>549190</t>
  </si>
  <si>
    <t xml:space="preserve">  Jiné ostatní náklady, pojištění elektron ČP DN</t>
  </si>
  <si>
    <t>549199</t>
  </si>
  <si>
    <t xml:space="preserve">  Jiné ostatní náklady DN</t>
  </si>
  <si>
    <t>549311</t>
  </si>
  <si>
    <t xml:space="preserve">   Neuplatněný odpočet DPH ( konec zdaň.obd</t>
  </si>
  <si>
    <t>549313</t>
  </si>
  <si>
    <t xml:space="preserve">   Tuzemsko vstup 9%DPH koeficient</t>
  </si>
  <si>
    <t>549317</t>
  </si>
  <si>
    <t xml:space="preserve">   Tuzemsko vstup 10%DPH koeficient</t>
  </si>
  <si>
    <t>551</t>
  </si>
  <si>
    <t>Odpisy nehm. a hmot. investičního majetk</t>
  </si>
  <si>
    <t>551101</t>
  </si>
  <si>
    <t xml:space="preserve">   Odpisy nehm. a hmot. inv. majetku nedot.</t>
  </si>
  <si>
    <t>551102</t>
  </si>
  <si>
    <t xml:space="preserve">   Odpisy nehm. a hmot. inv. majetku dotov.</t>
  </si>
  <si>
    <t>5XX</t>
  </si>
  <si>
    <t>Nezařazené náklady</t>
  </si>
  <si>
    <t>VÝNOSY</t>
  </si>
  <si>
    <t>601</t>
  </si>
  <si>
    <t>Tržby za vlastní výrobky</t>
  </si>
  <si>
    <t>601001</t>
  </si>
  <si>
    <t xml:space="preserve">   Tržby za vlastní výrobky - skripta</t>
  </si>
  <si>
    <t>602</t>
  </si>
  <si>
    <t>Tržby z prodeje služeb</t>
  </si>
  <si>
    <t>602001</t>
  </si>
  <si>
    <t xml:space="preserve">   Tržby z prodeje služeb</t>
  </si>
  <si>
    <t>602003</t>
  </si>
  <si>
    <t xml:space="preserve">   Tržby z prodeje služeb nájem DU</t>
  </si>
  <si>
    <t>602008</t>
  </si>
  <si>
    <t xml:space="preserve">   Tržby z prodeje ISIC karty</t>
  </si>
  <si>
    <t>602009</t>
  </si>
  <si>
    <t xml:space="preserve">   Tržby z prodeje služeb - kopírování</t>
  </si>
  <si>
    <t>602010</t>
  </si>
  <si>
    <t xml:space="preserve">   Tržby z prodeje služeb - nabíjení karet</t>
  </si>
  <si>
    <t>602018</t>
  </si>
  <si>
    <t xml:space="preserve">   Tržby z prodeje služeb telefony DU</t>
  </si>
  <si>
    <t>602019</t>
  </si>
  <si>
    <t xml:space="preserve">   Tržby za ubytovací služby rektorát</t>
  </si>
  <si>
    <t>644</t>
  </si>
  <si>
    <t>Úroky</t>
  </si>
  <si>
    <t>644101</t>
  </si>
  <si>
    <t xml:space="preserve">   Úroky z běžného účtu DN</t>
  </si>
  <si>
    <t>644102</t>
  </si>
  <si>
    <t xml:space="preserve">   Úroky z depozit DN</t>
  </si>
  <si>
    <t>645</t>
  </si>
  <si>
    <t>Kursové zisky</t>
  </si>
  <si>
    <t>645001</t>
  </si>
  <si>
    <t xml:space="preserve">   Kurzové rozdíly</t>
  </si>
  <si>
    <t>648</t>
  </si>
  <si>
    <t>Použití fondů</t>
  </si>
  <si>
    <t>648001</t>
  </si>
  <si>
    <t xml:space="preserve">   Použití fondu odměn</t>
  </si>
  <si>
    <t>648004</t>
  </si>
  <si>
    <t xml:space="preserve">   Použití sociálního fondu</t>
  </si>
  <si>
    <t>649</t>
  </si>
  <si>
    <t>Jiné ostatní výnosy</t>
  </si>
  <si>
    <t>649004</t>
  </si>
  <si>
    <t xml:space="preserve">   Haléřové vyrovnání DU</t>
  </si>
  <si>
    <t>649111</t>
  </si>
  <si>
    <t xml:space="preserve">   Výnos z odpisů z dotace</t>
  </si>
  <si>
    <t>682</t>
  </si>
  <si>
    <t>682002</t>
  </si>
  <si>
    <t xml:space="preserve">   Přijaté dary od jiných organ. DU</t>
  </si>
  <si>
    <t>691</t>
  </si>
  <si>
    <t>Přijaté přís. mezi zúčt.mezi org.slož.</t>
  </si>
  <si>
    <t>691222</t>
  </si>
  <si>
    <t xml:space="preserve">   Příspěvek MŠMT - A+B</t>
  </si>
  <si>
    <t>KNIHOVNA</t>
  </si>
  <si>
    <t>09720</t>
  </si>
  <si>
    <t>501106</t>
  </si>
  <si>
    <t xml:space="preserve">   Spotřeba materiálu knihy DN</t>
  </si>
  <si>
    <t>518102</t>
  </si>
  <si>
    <t xml:space="preserve">   Ostatní služby poštovné DN</t>
  </si>
  <si>
    <t>642</t>
  </si>
  <si>
    <t>642001</t>
  </si>
  <si>
    <t xml:space="preserve">   Smluvní pokuty a penále</t>
  </si>
  <si>
    <t>649006</t>
  </si>
  <si>
    <t xml:space="preserve">   Jiné ostatní výnosy škody a penále</t>
  </si>
  <si>
    <t>GAUDEAMUS</t>
  </si>
  <si>
    <t>09730</t>
  </si>
  <si>
    <t>504</t>
  </si>
  <si>
    <t>Prodané zboží</t>
  </si>
  <si>
    <t>504001</t>
  </si>
  <si>
    <t xml:space="preserve">   Prodané zboží - potraviny</t>
  </si>
  <si>
    <t>511104</t>
  </si>
  <si>
    <t xml:space="preserve">   Opravy a udržování přístroje DN</t>
  </si>
  <si>
    <t>604</t>
  </si>
  <si>
    <t>Tržby zboží</t>
  </si>
  <si>
    <t>613</t>
  </si>
  <si>
    <t>Změna stavu</t>
  </si>
  <si>
    <t>613001</t>
  </si>
  <si>
    <t xml:space="preserve">   Změna stavu zásob výrobků DU</t>
  </si>
  <si>
    <t>621</t>
  </si>
  <si>
    <t>Aktivace materiálu a zboží</t>
  </si>
  <si>
    <t>621001</t>
  </si>
  <si>
    <t xml:space="preserve">   Aktivace materiálu a zboží DU</t>
  </si>
  <si>
    <t>649001</t>
  </si>
  <si>
    <t xml:space="preserve">   Ostatní výnosy DU, náhrady pojišťovna</t>
  </si>
  <si>
    <t>IDV</t>
  </si>
  <si>
    <t>09750</t>
  </si>
  <si>
    <t>1000|1100|6501|6901</t>
  </si>
  <si>
    <t>Náklady na reprezentaci</t>
  </si>
  <si>
    <t>PORADENSKÉ CENTRUM</t>
  </si>
  <si>
    <t>09760</t>
  </si>
  <si>
    <t>08*</t>
  </si>
  <si>
    <t>1310|1320|1610|1620|1630|1650|1651|1690|1710|1730|1740|1950</t>
  </si>
  <si>
    <t>518066</t>
  </si>
  <si>
    <t xml:space="preserve">   Služby - stravování studenti</t>
  </si>
  <si>
    <t xml:space="preserve">   nehrazený SW - vnitřní zúčt.</t>
  </si>
  <si>
    <t xml:space="preserve">   Tvorba  sociálního fondu</t>
  </si>
  <si>
    <t>549033</t>
  </si>
  <si>
    <t xml:space="preserve">   Poplatky terminál platební kartou</t>
  </si>
  <si>
    <t>591</t>
  </si>
  <si>
    <t>Daň z příjmu</t>
  </si>
  <si>
    <t>591101</t>
  </si>
  <si>
    <t xml:space="preserve">   Daň z příjmu DN</t>
  </si>
  <si>
    <t>602004</t>
  </si>
  <si>
    <t xml:space="preserve">   Tržby kolejné V. Nejedlého</t>
  </si>
  <si>
    <t>602005</t>
  </si>
  <si>
    <t xml:space="preserve">   Tržby kolejné Palachova</t>
  </si>
  <si>
    <t>602013</t>
  </si>
  <si>
    <t xml:space="preserve">   Tržby z nájemného DU s DPH</t>
  </si>
  <si>
    <t>602014</t>
  </si>
  <si>
    <t xml:space="preserve">   Tržby přechodné ubyt. V. Nej. DU s DPH</t>
  </si>
  <si>
    <t>602015</t>
  </si>
  <si>
    <t xml:space="preserve">   Tržby přech. ubyt. Palachova DU s DPH</t>
  </si>
  <si>
    <t>602016</t>
  </si>
  <si>
    <t xml:space="preserve">   Tržby služby (posil, pračka, internet)</t>
  </si>
  <si>
    <t>602025</t>
  </si>
  <si>
    <t xml:space="preserve">   Ubytování Palachova - kartou</t>
  </si>
  <si>
    <t>602044</t>
  </si>
  <si>
    <t xml:space="preserve">   Kolejné V. Nejedlého - z účtu</t>
  </si>
  <si>
    <t>602055</t>
  </si>
  <si>
    <t xml:space="preserve">   Kolejné Palachova - z účtu</t>
  </si>
  <si>
    <t>602084</t>
  </si>
  <si>
    <t xml:space="preserve">   Kolejné V. Nejedlého - kartou</t>
  </si>
  <si>
    <t>602085</t>
  </si>
  <si>
    <t xml:space="preserve">   Kolejné Palachova - kartou</t>
  </si>
  <si>
    <t>604001</t>
  </si>
  <si>
    <t xml:space="preserve">   Tržby za prodané zboží - potraviny</t>
  </si>
  <si>
    <t>691002</t>
  </si>
  <si>
    <t xml:space="preserve">   Provozní dotace MŠMT - stravování KOLEJE</t>
  </si>
  <si>
    <t>ROZPOČET UHK 2012</t>
  </si>
  <si>
    <t>Návrh rozpočtu UHK na rok 2012</t>
  </si>
  <si>
    <t>Posílení telefonní rozvodny na budově E</t>
  </si>
  <si>
    <t>Fotoaparát a objektiv</t>
  </si>
  <si>
    <t>INV SÚ projektu FRVŠ (reko a vybavení auly OSV)</t>
  </si>
  <si>
    <t>Vodovodní přípojka k budově E</t>
  </si>
  <si>
    <t>Nehrazené SW - INV podíl</t>
  </si>
  <si>
    <t>Výstavba objektu G - příprava</t>
  </si>
  <si>
    <t>Zateplení budovy E</t>
  </si>
  <si>
    <t>-</t>
  </si>
  <si>
    <t>Finanční objem této stavební akce, předpokládající náklady pouze v NIV části, by měl v roce 2012 činit cca 1,7 mil. Kč</t>
  </si>
  <si>
    <t>Oprava vnějšího pláště budov na nám. Svobody (= NIV akce)</t>
  </si>
  <si>
    <t>Palachovy koleje - reko a oprava dalšího vchodu</t>
  </si>
  <si>
    <r>
      <t xml:space="preserve">Oprava vnějšího pláště budov na nám. Svobody </t>
    </r>
    <r>
      <rPr>
        <b/>
        <sz val="10"/>
        <color indexed="10"/>
        <rFont val="Tahoma"/>
        <family val="2"/>
      </rPr>
      <t>**</t>
    </r>
  </si>
  <si>
    <r>
      <t xml:space="preserve">Reko a oprava vchodu E Palachových kolejí </t>
    </r>
    <r>
      <rPr>
        <b/>
        <sz val="10"/>
        <color indexed="10"/>
        <rFont val="Tahoma"/>
        <family val="2"/>
      </rPr>
      <t>***</t>
    </r>
  </si>
  <si>
    <r>
      <t xml:space="preserve">Výstavba objektu C </t>
    </r>
    <r>
      <rPr>
        <b/>
        <sz val="10"/>
        <color indexed="10"/>
        <rFont val="Tahoma"/>
        <family val="2"/>
      </rPr>
      <t>*</t>
    </r>
  </si>
  <si>
    <t>Zde uvedená částka činí INV podíl akce, u níž očekávané NIV náklady dosahují cca 4 mil. - NIV podíl je obsažen</t>
  </si>
  <si>
    <t xml:space="preserve">Zde uvedená částka činí INV podíl akce, u níž očekávané NIV náklady v roce 2012 dosahují cca 1,3 mil. </t>
  </si>
  <si>
    <t xml:space="preserve">(z toho 0,9 mil. by měla činit SD a 0,4 mil. SÚ UHK pro 2012). </t>
  </si>
  <si>
    <t>Výstavba objektu C (INV podíl akce)</t>
  </si>
  <si>
    <t>Reko výtahu na nové normy - budova A OSV</t>
  </si>
  <si>
    <t>Reko toalet a umýváren - 2. NP budovy E</t>
  </si>
  <si>
    <t>zakázka 1004/09 - tzv. nehrazené SW</t>
  </si>
  <si>
    <t>svoz odpadu, praní prádla, poplatky</t>
  </si>
  <si>
    <t>státní dotace na stravování studentů</t>
  </si>
  <si>
    <t>část oprav vchodu E = dle PD 4 mil. + běžné opravy</t>
  </si>
  <si>
    <t>uvedeny v zakázce 1004/09</t>
  </si>
  <si>
    <t>v tom odvod rektorátu</t>
  </si>
  <si>
    <t>Pořízení automobilu</t>
  </si>
  <si>
    <t>Regály do studovny</t>
  </si>
  <si>
    <t xml:space="preserve">(spolufinancování UHK v roce 2012 činí 0,256 mil. Kč). </t>
  </si>
  <si>
    <t>Počet - výměna mezi fakultami</t>
  </si>
  <si>
    <t>Počet přep. studentů
 akceptovaní MŠMT dle pravidel 2012 po krácení (%)</t>
  </si>
  <si>
    <t xml:space="preserve">Zůstane na fakultách </t>
  </si>
  <si>
    <t>Normativní  A</t>
  </si>
  <si>
    <t>Příspěvek K</t>
  </si>
  <si>
    <t>Celkem příspěvek MŠMT v ukazateli A + K</t>
  </si>
  <si>
    <t>1000|1003|1004|1005|1010|1050|1100|6301|6501|6503|6508|6509|6513|6514|</t>
  </si>
  <si>
    <t>6515|6517|6519|6520|6521|6522|6523|6524|6999|7100|7300|7400</t>
  </si>
  <si>
    <t xml:space="preserve">   Jiné ostatní náklady tvorba  FPP</t>
  </si>
  <si>
    <t xml:space="preserve">Koef. přepočtu S </t>
  </si>
  <si>
    <t>Příspěvek MŠMT v uk. A + K</t>
  </si>
  <si>
    <t>Spolufinancování C</t>
  </si>
  <si>
    <t xml:space="preserve">Počet norm. krácených stud. po zápočtu mezi fakultami </t>
  </si>
  <si>
    <t>výpočet tajemnice</t>
  </si>
  <si>
    <r>
      <t xml:space="preserve">Na listu </t>
    </r>
    <r>
      <rPr>
        <i/>
        <sz val="10"/>
        <rFont val="Tahoma"/>
        <family val="2"/>
      </rPr>
      <t>Specifikace nákladů</t>
    </r>
    <r>
      <rPr>
        <sz val="10"/>
        <rFont val="Tahoma"/>
        <family val="2"/>
      </rPr>
      <t xml:space="preserve"> je uveden rozpočet rektorátu a celouniverzitních útvarů UHK.</t>
    </r>
  </si>
  <si>
    <t xml:space="preserve">Podle metodiky schválené AS UHK jsou rozpočtovány náklady v jednotlivých nákladových </t>
  </si>
  <si>
    <t>finanční  náklady celkem</t>
  </si>
  <si>
    <t>odpisy dlouhodobého majetku</t>
  </si>
  <si>
    <t>NÁKLADY celkem</t>
  </si>
  <si>
    <t>rok 2011</t>
  </si>
  <si>
    <t>Náklady celkem vč. podílu fakult na nich</t>
  </si>
  <si>
    <t>Komentář k návrhu rozpočtu UHK pro rok 2012</t>
  </si>
  <si>
    <t>1.</t>
  </si>
  <si>
    <t>2.</t>
  </si>
  <si>
    <t>3.</t>
  </si>
  <si>
    <t xml:space="preserve">Rozpočtu rektorátu tradičně dominují mzdové náklady, dalšími položkami jsou energie a nájmy. Dlouhodobě se snažíme o racionalizaci všech nákladových položek a to úměrně jejich nákladové váze v rozpočtu a ve výsledovce. </t>
  </si>
  <si>
    <t>4.</t>
  </si>
  <si>
    <t>5.</t>
  </si>
  <si>
    <t xml:space="preserve">UHK obdržela od MŠMT pro rok 2012 celkem 290.218 tis. Kč na tzv. vzdělávací činnnost v ukazatelích A a K, což představuje meziroční pokles o zhruba 4% (absolutně 12 mil. Kč). Tento propad je sice nepříjemný, ale viděno v okolnostech zejm. sníženého počtu studentů a řady projektů financovaných zejm. z ESF, není dramatický. </t>
  </si>
  <si>
    <t xml:space="preserve">Rektorát je financován největší měrou právě z příspěvku na vzdělávací činnost, a dále částečně z institucionálního výkonu (zde se financuje pořízení elektronických informačních zdrojů a nové knihy) a z vnitřního vyúčtování režijních nákladů. Poslední zmíněná položka pro letošní rok nabývá na významu díky projektům ESF, z nichž mj. jsou odváděny rektorátu dle daného vzorce režie - v roce 2011 činila skutečnost této položky 450 tis., pro letošní rok počítáme díky náběhu velkých projektů s částkou 3,6 mil. Kč. </t>
  </si>
  <si>
    <t xml:space="preserve">Rozpočet zahrnuje všechny závazky univerzity pokud jde o spolufinancování investičních i neinvestičních projektů a to nejen pokud jde o aktuální rok. Zde je míněna zejména výstavba pavilonu přírodovědných oborů (objekt C), kde očekáváme spolufinancování v řádu desítek milionů a kde již několik let usilujeme o naplňování příslušných fondů (nejde pouze o fond reprodukce, ale i o fond provozních prostředků). </t>
  </si>
  <si>
    <t xml:space="preserve">UHK postupuje v rozdělení daného příspěvku tak, že - jelikož v těchto ukazatelích jde o příspěvek na studenta - v první fázi vypočte částky připadající na jednotlivé součásti, jež mají studenty, tedy jaké výnosy může očekávat ta která fakulta a univerzitní ústav. Stanoví se náklady rektorátu v jednotlivých nákladových položkách a dle kodifikovaného klíče (cost driveru) se rozpočte, jak se na té které nákladové položce rektorátu podílí ta která součást (tedy "kolik na ni přispěje"). Ve výsledku je od prvotních výnosů fakult odečten podíl na celouniverzitních nákladech rektorátu a rozpočet uvádí tzv. volné zdroje, jež jednotlivým součástem po tomto odvodu zůstanou a na něž si součásti sestaví svůj podrobný rozpočet, který schvaluje fakultní AS. </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</si>
</sst>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00"/>
    <numFmt numFmtId="167" formatCode="#,##0.00000"/>
    <numFmt numFmtId="168" formatCode="#,##0.0"/>
    <numFmt numFmtId="169" formatCode="_-* #,##0\ _K_č_-;\-* #,##0\ _K_č_-;_-* &quot;-&quot;??\ _K_č_-;_-@_-"/>
    <numFmt numFmtId="170" formatCode="&quot;Yes&quot;;&quot;Yes&quot;;&quot;No&quot;"/>
    <numFmt numFmtId="171" formatCode="&quot;True&quot;;&quot;True&quot;;&quot;False&quot;"/>
    <numFmt numFmtId="172" formatCode="&quot;On&quot;;&quot;On&quot;;&quot;Off&quot;"/>
    <numFmt numFmtId="173" formatCode="[$€-2]\ #\ ##,000_);[Red]\([$€-2]\ #\ ##,000\)"/>
    <numFmt numFmtId="174" formatCode="#,##0.000000"/>
    <numFmt numFmtId="175" formatCode="#,##0.0000"/>
    <numFmt numFmtId="176" formatCode="#,##0.000"/>
  </numFmts>
  <fonts count="64">
    <font>
      <sz val="10"/>
      <name val="Arial CE"/>
      <family val="0"/>
    </font>
    <font>
      <b/>
      <sz val="16"/>
      <name val="Arial CE"/>
      <family val="2"/>
    </font>
    <font>
      <u val="single"/>
      <sz val="10"/>
      <color indexed="12"/>
      <name val="Arial CE"/>
      <family val="0"/>
    </font>
    <font>
      <u val="single"/>
      <sz val="10"/>
      <color indexed="36"/>
      <name val="Arial CE"/>
      <family val="0"/>
    </font>
    <font>
      <sz val="8"/>
      <name val="Arial CE"/>
      <family val="0"/>
    </font>
    <font>
      <sz val="10"/>
      <color indexed="10"/>
      <name val="Arial CE"/>
      <family val="0"/>
    </font>
    <font>
      <sz val="10"/>
      <name val="Tahoma"/>
      <family val="2"/>
    </font>
    <font>
      <b/>
      <sz val="12"/>
      <name val="Tahoma"/>
      <family val="2"/>
    </font>
    <font>
      <b/>
      <sz val="10"/>
      <name val="Tahoma"/>
      <family val="2"/>
    </font>
    <font>
      <sz val="10"/>
      <color indexed="12"/>
      <name val="Tahoma"/>
      <family val="2"/>
    </font>
    <font>
      <b/>
      <sz val="9"/>
      <name val="Tahoma"/>
      <family val="2"/>
    </font>
    <font>
      <sz val="10"/>
      <color indexed="10"/>
      <name val="Tahoma"/>
      <family val="2"/>
    </font>
    <font>
      <sz val="16"/>
      <name val="Arial CE"/>
      <family val="2"/>
    </font>
    <font>
      <b/>
      <sz val="10"/>
      <color indexed="10"/>
      <name val="Tahoma"/>
      <family val="2"/>
    </font>
    <font>
      <sz val="10"/>
      <color indexed="8"/>
      <name val="Tahoma"/>
      <family val="2"/>
    </font>
    <font>
      <sz val="8"/>
      <color indexed="10"/>
      <name val="Arial CE"/>
      <family val="0"/>
    </font>
    <font>
      <i/>
      <sz val="10"/>
      <name val="Tahoma"/>
      <family val="2"/>
    </font>
    <font>
      <b/>
      <sz val="16"/>
      <name val="Tahoma"/>
      <family val="2"/>
    </font>
    <font>
      <sz val="16"/>
      <name val="Tahoma"/>
      <family val="2"/>
    </font>
    <font>
      <sz val="8"/>
      <name val="Tahoma"/>
      <family val="2"/>
    </font>
    <font>
      <sz val="12"/>
      <name val="Tahoma"/>
      <family val="2"/>
    </font>
    <font>
      <sz val="9"/>
      <name val="Tahoma"/>
      <family val="2"/>
    </font>
    <font>
      <b/>
      <sz val="10"/>
      <color indexed="53"/>
      <name val="Tahoma"/>
      <family val="2"/>
    </font>
    <font>
      <sz val="10"/>
      <color indexed="53"/>
      <name val="Tahoma"/>
      <family val="2"/>
    </font>
    <font>
      <b/>
      <sz val="10"/>
      <color indexed="14"/>
      <name val="Tahoma"/>
      <family val="2"/>
    </font>
    <font>
      <b/>
      <sz val="8"/>
      <name val="Tahoma"/>
      <family val="2"/>
    </font>
    <font>
      <sz val="10"/>
      <name val="Arial"/>
      <family val="2"/>
    </font>
    <font>
      <sz val="10"/>
      <color indexed="55"/>
      <name val="Tahoma"/>
      <family val="2"/>
    </font>
    <font>
      <b/>
      <sz val="10"/>
      <color indexed="8"/>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7"/>
      <name val="Tahoma"/>
      <family val="2"/>
    </font>
    <font>
      <b/>
      <sz val="10"/>
      <name val="Arial"/>
      <family val="2"/>
    </font>
    <font>
      <sz val="9"/>
      <color indexed="8"/>
      <name val="Tahoma"/>
      <family val="2"/>
    </font>
    <font>
      <b/>
      <sz val="10"/>
      <name val="MS Sans Serif"/>
      <family val="2"/>
    </font>
    <font>
      <i/>
      <sz val="8"/>
      <color indexed="10"/>
      <name val="Arial CE"/>
      <family val="0"/>
    </font>
    <font>
      <b/>
      <i/>
      <sz val="7"/>
      <color indexed="10"/>
      <name val="Arial CE"/>
      <family val="0"/>
    </font>
    <font>
      <sz val="8"/>
      <color indexed="10"/>
      <name val="Tahoma"/>
      <family val="2"/>
    </font>
    <font>
      <b/>
      <i/>
      <sz val="9"/>
      <color indexed="8"/>
      <name val="Arial CE"/>
      <family val="0"/>
    </font>
    <font>
      <b/>
      <sz val="10"/>
      <color indexed="8"/>
      <name val="Arial"/>
      <family val="2"/>
    </font>
    <font>
      <sz val="10"/>
      <color indexed="8"/>
      <name val="Arial"/>
      <family val="2"/>
    </font>
    <font>
      <sz val="1"/>
      <color indexed="8"/>
      <name val="Arial"/>
      <family val="2"/>
    </font>
    <font>
      <b/>
      <u val="single"/>
      <sz val="10"/>
      <color indexed="8"/>
      <name val="Arial"/>
      <family val="2"/>
    </font>
    <font>
      <sz val="11"/>
      <name val="Tahoma"/>
      <family val="2"/>
    </font>
    <font>
      <sz val="7"/>
      <color indexed="8"/>
      <name val="Arial"/>
      <family val="2"/>
    </font>
    <font>
      <b/>
      <sz val="1"/>
      <color indexed="8"/>
      <name val="Arial"/>
      <family val="2"/>
    </font>
    <font>
      <sz val="10"/>
      <color indexed="25"/>
      <name val="Arial"/>
      <family val="2"/>
    </font>
    <font>
      <sz val="11"/>
      <name val="Calibri"/>
      <family val="2"/>
    </font>
    <font>
      <b/>
      <sz val="1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10">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color indexed="63"/>
      </right>
      <top style="medium"/>
      <bottom style="thin"/>
    </border>
    <border>
      <left style="medium"/>
      <right style="medium"/>
      <top style="medium"/>
      <bottom style="thin"/>
    </border>
    <border>
      <left style="medium"/>
      <right>
        <color indexed="63"/>
      </right>
      <top style="thin"/>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style="thin"/>
    </border>
    <border>
      <left>
        <color indexed="63"/>
      </left>
      <right>
        <color indexed="63"/>
      </right>
      <top style="medium"/>
      <bottom style="thin"/>
    </border>
    <border>
      <left style="medium"/>
      <right style="medium"/>
      <top>
        <color indexed="63"/>
      </top>
      <bottom>
        <color indexed="63"/>
      </bottom>
    </border>
    <border>
      <left>
        <color indexed="63"/>
      </left>
      <right>
        <color indexed="63"/>
      </right>
      <top style="thin"/>
      <bottom style="thin"/>
    </border>
    <border>
      <left style="medium"/>
      <right style="medium"/>
      <top>
        <color indexed="63"/>
      </top>
      <bottom style="medium"/>
    </border>
    <border>
      <left>
        <color indexed="63"/>
      </left>
      <right>
        <color indexed="63"/>
      </right>
      <top style="thin"/>
      <bottom style="medium"/>
    </border>
    <border>
      <left style="medium"/>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diagonalUp="1" diagonalDown="1">
      <left style="medium"/>
      <right style="medium"/>
      <top style="thin"/>
      <bottom style="thin"/>
      <diagonal style="dotted"/>
    </border>
    <border diagonalUp="1" diagonalDown="1">
      <left style="medium"/>
      <right style="medium"/>
      <top>
        <color indexed="63"/>
      </top>
      <bottom>
        <color indexed="63"/>
      </bottom>
      <diagonal style="dotted"/>
    </border>
    <border diagonalUp="1" diagonalDown="1">
      <left style="medium"/>
      <right style="medium"/>
      <top style="medium"/>
      <bottom style="medium"/>
      <diagonal style="dotted"/>
    </border>
    <border diagonalUp="1" diagonalDown="1">
      <left style="medium"/>
      <right style="medium"/>
      <top style="medium"/>
      <bottom style="thin"/>
      <diagonal style="dotted"/>
    </border>
    <border diagonalUp="1" diagonalDown="1">
      <left style="medium"/>
      <right style="medium"/>
      <top style="thin"/>
      <bottom style="thin"/>
      <diagonal style="hair"/>
    </border>
    <border diagonalUp="1" diagonalDown="1">
      <left style="medium"/>
      <right style="medium"/>
      <top style="hair"/>
      <bottom style="hair"/>
      <diagonal style="hair"/>
    </border>
    <border diagonalUp="1" diagonalDown="1">
      <left style="medium"/>
      <right style="medium"/>
      <top style="hair"/>
      <bottom style="thin"/>
      <diagonal style="hair"/>
    </border>
    <border diagonalUp="1" diagonalDown="1">
      <left style="medium"/>
      <right style="medium"/>
      <top style="medium"/>
      <bottom style="hair"/>
      <diagonal style="hair"/>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thin"/>
      <right style="thin"/>
      <top style="thin"/>
      <bottom style="medium"/>
    </border>
    <border>
      <left style="thin"/>
      <right>
        <color indexed="63"/>
      </right>
      <top style="thin"/>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style="thin"/>
    </border>
    <border>
      <left style="thin"/>
      <right style="medium"/>
      <top style="thin"/>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medium"/>
      <top style="thin"/>
      <bottom style="medium"/>
    </border>
    <border>
      <left style="thin"/>
      <right>
        <color indexed="63"/>
      </right>
      <top style="medium"/>
      <bottom>
        <color indexed="63"/>
      </bottom>
    </border>
    <border>
      <left>
        <color indexed="63"/>
      </left>
      <right style="thin"/>
      <top style="thin"/>
      <bottom style="medium"/>
    </border>
    <border>
      <left style="medium"/>
      <right style="thin"/>
      <top>
        <color indexed="63"/>
      </top>
      <bottom style="thin"/>
    </border>
    <border>
      <left style="thin"/>
      <right style="medium"/>
      <top>
        <color indexed="63"/>
      </top>
      <bottom style="thin"/>
    </border>
    <border>
      <left style="thick">
        <color indexed="10"/>
      </left>
      <right>
        <color indexed="63"/>
      </right>
      <top style="thick">
        <color indexed="10"/>
      </top>
      <bottom style="thin">
        <color indexed="10"/>
      </bottom>
    </border>
    <border>
      <left>
        <color indexed="63"/>
      </left>
      <right>
        <color indexed="63"/>
      </right>
      <top style="thick">
        <color indexed="10"/>
      </top>
      <bottom style="thin">
        <color indexed="10"/>
      </bottom>
    </border>
    <border>
      <left>
        <color indexed="63"/>
      </left>
      <right style="thick">
        <color indexed="10"/>
      </right>
      <top style="thick">
        <color indexed="10"/>
      </top>
      <bottom style="thin">
        <color indexed="10"/>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color indexed="63"/>
      </top>
      <bottom>
        <color indexed="63"/>
      </bottom>
    </border>
    <border>
      <left style="thick">
        <color indexed="10"/>
      </left>
      <right>
        <color indexed="63"/>
      </right>
      <top>
        <color indexed="63"/>
      </top>
      <bottom style="thick">
        <color indexed="10"/>
      </bottom>
    </border>
    <border>
      <left style="thin"/>
      <right style="thin"/>
      <top style="medium"/>
      <bottom style="thin"/>
    </border>
    <border diagonalUp="1" diagonalDown="1">
      <left style="thin"/>
      <right style="medium"/>
      <top style="thin"/>
      <bottom style="thin"/>
      <diagonal style="hair"/>
    </border>
    <border diagonalUp="1" diagonalDown="1">
      <left style="thin"/>
      <right style="medium"/>
      <top style="thin"/>
      <bottom style="hair"/>
      <diagonal style="hair"/>
    </border>
    <border diagonalUp="1" diagonalDown="1">
      <left style="thin"/>
      <right style="medium"/>
      <top style="hair"/>
      <bottom style="thin"/>
      <diagonal style="hair"/>
    </border>
    <border>
      <left>
        <color indexed="63"/>
      </left>
      <right>
        <color indexed="63"/>
      </right>
      <top>
        <color indexed="63"/>
      </top>
      <bottom style="thin"/>
    </border>
    <border>
      <left>
        <color indexed="63"/>
      </left>
      <right style="medium"/>
      <top style="thin"/>
      <bottom style="medium"/>
    </border>
    <border diagonalUp="1" diagonalDown="1">
      <left style="thin"/>
      <right style="medium"/>
      <top>
        <color indexed="63"/>
      </top>
      <bottom>
        <color indexed="63"/>
      </bottom>
      <diagonal style="hair"/>
    </border>
    <border diagonalUp="1" diagonalDown="1">
      <left style="medium"/>
      <right style="medium"/>
      <top>
        <color indexed="63"/>
      </top>
      <bottom>
        <color indexed="63"/>
      </bottom>
      <diagonal style="hair"/>
    </border>
    <border>
      <left>
        <color indexed="63"/>
      </left>
      <right style="medium"/>
      <top style="medium"/>
      <bottom style="thin"/>
    </border>
    <border diagonalUp="1" diagonalDown="1">
      <left>
        <color indexed="63"/>
      </left>
      <right style="medium"/>
      <top style="thin"/>
      <bottom style="hair"/>
      <diagonal style="hair"/>
    </border>
    <border diagonalUp="1" diagonalDown="1">
      <left>
        <color indexed="63"/>
      </left>
      <right style="medium"/>
      <top style="hair"/>
      <bottom style="hair"/>
      <diagonal style="hair"/>
    </border>
    <border diagonalUp="1" diagonalDown="1">
      <left>
        <color indexed="63"/>
      </left>
      <right style="medium"/>
      <top style="hair"/>
      <bottom style="thin"/>
      <diagonal style="hair"/>
    </border>
    <border diagonalUp="1" diagonalDown="1">
      <left style="medium"/>
      <right>
        <color indexed="63"/>
      </right>
      <top style="thin"/>
      <bottom style="thin"/>
      <diagonal style="hair"/>
    </border>
    <border>
      <left>
        <color indexed="63"/>
      </left>
      <right style="medium"/>
      <top>
        <color indexed="63"/>
      </top>
      <bottom style="thin"/>
    </border>
    <border>
      <left>
        <color indexed="63"/>
      </left>
      <right style="thin"/>
      <top style="thin"/>
      <bottom style="thin"/>
    </border>
    <border>
      <left>
        <color indexed="63"/>
      </left>
      <right style="thin"/>
      <top style="medium"/>
      <bottom style="mediu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2" fillId="3" borderId="0" applyNumberFormat="0" applyBorder="0" applyAlignment="0" applyProtection="0"/>
    <xf numFmtId="0" fontId="33"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17" borderId="0" applyNumberFormat="0" applyBorder="0" applyAlignment="0" applyProtection="0"/>
    <xf numFmtId="0" fontId="26" fillId="0" borderId="0">
      <alignment/>
      <protection/>
    </xf>
    <xf numFmtId="0" fontId="0" fillId="18"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3" fillId="0" borderId="0" applyNumberFormat="0" applyFill="0" applyBorder="0" applyAlignment="0" applyProtection="0"/>
    <xf numFmtId="0" fontId="40" fillId="4" borderId="0" applyNumberFormat="0" applyBorder="0" applyAlignment="0" applyProtection="0"/>
    <xf numFmtId="0" fontId="41" fillId="0" borderId="0" applyNumberFormat="0" applyFill="0" applyBorder="0" applyAlignment="0" applyProtection="0"/>
    <xf numFmtId="0" fontId="42" fillId="7" borderId="8" applyNumberFormat="0" applyAlignment="0" applyProtection="0"/>
    <xf numFmtId="0" fontId="43" fillId="19" borderId="8" applyNumberFormat="0" applyAlignment="0" applyProtection="0"/>
    <xf numFmtId="0" fontId="44" fillId="19" borderId="9" applyNumberFormat="0" applyAlignment="0" applyProtection="0"/>
    <xf numFmtId="0" fontId="45" fillId="0" borderId="0" applyNumberFormat="0" applyFill="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3" borderId="0" applyNumberFormat="0" applyBorder="0" applyAlignment="0" applyProtection="0"/>
  </cellStyleXfs>
  <cellXfs count="793">
    <xf numFmtId="0" fontId="0" fillId="0" borderId="0" xfId="0" applyAlignment="1">
      <alignment/>
    </xf>
    <xf numFmtId="0" fontId="6" fillId="0" borderId="0" xfId="0" applyFont="1" applyAlignment="1">
      <alignment/>
    </xf>
    <xf numFmtId="0" fontId="0" fillId="0" borderId="0" xfId="0" applyFont="1" applyAlignment="1">
      <alignment/>
    </xf>
    <xf numFmtId="0" fontId="6" fillId="0" borderId="0" xfId="0" applyFont="1" applyBorder="1" applyAlignment="1">
      <alignment/>
    </xf>
    <xf numFmtId="0" fontId="8" fillId="0" borderId="0" xfId="0" applyFont="1" applyFill="1" applyBorder="1" applyAlignment="1">
      <alignment wrapText="1"/>
    </xf>
    <xf numFmtId="1" fontId="8" fillId="0" borderId="0" xfId="0" applyNumberFormat="1" applyFont="1" applyBorder="1" applyAlignment="1">
      <alignment/>
    </xf>
    <xf numFmtId="0" fontId="8" fillId="0" borderId="0" xfId="0" applyFont="1" applyBorder="1" applyAlignment="1">
      <alignment/>
    </xf>
    <xf numFmtId="1" fontId="8" fillId="0" borderId="0" xfId="0" applyNumberFormat="1" applyFont="1" applyFill="1" applyBorder="1" applyAlignment="1">
      <alignment wrapText="1"/>
    </xf>
    <xf numFmtId="164" fontId="8" fillId="0" borderId="0" xfId="0" applyNumberFormat="1" applyFont="1" applyBorder="1" applyAlignment="1">
      <alignment/>
    </xf>
    <xf numFmtId="1" fontId="11" fillId="0" borderId="0" xfId="0" applyNumberFormat="1" applyFont="1" applyBorder="1" applyAlignment="1">
      <alignment/>
    </xf>
    <xf numFmtId="0" fontId="6" fillId="0" borderId="10" xfId="0" applyFont="1" applyBorder="1" applyAlignment="1">
      <alignment/>
    </xf>
    <xf numFmtId="0" fontId="6" fillId="0" borderId="11" xfId="0" applyFont="1" applyBorder="1" applyAlignment="1">
      <alignment/>
    </xf>
    <xf numFmtId="0" fontId="0" fillId="0" borderId="0" xfId="0" applyAlignment="1">
      <alignment vertical="center"/>
    </xf>
    <xf numFmtId="0" fontId="5" fillId="0" borderId="0" xfId="0" applyFont="1" applyAlignment="1">
      <alignment/>
    </xf>
    <xf numFmtId="0" fontId="15" fillId="0" borderId="0" xfId="0" applyFont="1" applyAlignment="1">
      <alignment/>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4" fontId="6" fillId="0" borderId="17" xfId="0" applyNumberFormat="1" applyFont="1" applyFill="1" applyBorder="1" applyAlignment="1">
      <alignment vertical="center"/>
    </xf>
    <xf numFmtId="4" fontId="8" fillId="0" borderId="18" xfId="0" applyNumberFormat="1" applyFont="1" applyBorder="1" applyAlignment="1">
      <alignment vertical="center"/>
    </xf>
    <xf numFmtId="4" fontId="6" fillId="0" borderId="19" xfId="0" applyNumberFormat="1" applyFont="1" applyFill="1" applyBorder="1" applyAlignment="1">
      <alignment vertical="center"/>
    </xf>
    <xf numFmtId="0" fontId="6" fillId="0" borderId="19" xfId="0" applyFont="1" applyBorder="1" applyAlignment="1">
      <alignment vertical="center"/>
    </xf>
    <xf numFmtId="4" fontId="6" fillId="0" borderId="20" xfId="0" applyNumberFormat="1" applyFont="1" applyFill="1" applyBorder="1" applyAlignment="1">
      <alignment vertical="center"/>
    </xf>
    <xf numFmtId="4" fontId="6" fillId="0" borderId="21" xfId="0" applyNumberFormat="1" applyFont="1" applyFill="1" applyBorder="1" applyAlignment="1">
      <alignment vertical="center"/>
    </xf>
    <xf numFmtId="4" fontId="6" fillId="0" borderId="22" xfId="0" applyNumberFormat="1" applyFont="1" applyFill="1" applyBorder="1" applyAlignment="1">
      <alignment vertical="center"/>
    </xf>
    <xf numFmtId="0" fontId="8" fillId="0" borderId="12" xfId="0" applyFont="1" applyBorder="1" applyAlignment="1">
      <alignment vertical="center" wrapText="1"/>
    </xf>
    <xf numFmtId="4" fontId="8" fillId="0" borderId="12" xfId="0" applyNumberFormat="1" applyFont="1" applyFill="1" applyBorder="1" applyAlignment="1">
      <alignment vertical="center"/>
    </xf>
    <xf numFmtId="4" fontId="8" fillId="0" borderId="15" xfId="0" applyNumberFormat="1" applyFont="1" applyFill="1" applyBorder="1" applyAlignment="1">
      <alignment vertical="center"/>
    </xf>
    <xf numFmtId="4" fontId="6" fillId="0" borderId="23" xfId="0" applyNumberFormat="1" applyFont="1" applyFill="1" applyBorder="1" applyAlignment="1">
      <alignment vertical="center"/>
    </xf>
    <xf numFmtId="0" fontId="8" fillId="24" borderId="12" xfId="0" applyFont="1" applyFill="1" applyBorder="1" applyAlignment="1">
      <alignment vertical="center" wrapText="1"/>
    </xf>
    <xf numFmtId="0" fontId="6" fillId="0" borderId="18" xfId="0" applyFont="1" applyBorder="1" applyAlignment="1">
      <alignment vertical="center"/>
    </xf>
    <xf numFmtId="0" fontId="6" fillId="0" borderId="20" xfId="0" applyFont="1" applyBorder="1" applyAlignment="1">
      <alignment vertical="center"/>
    </xf>
    <xf numFmtId="4" fontId="6" fillId="0" borderId="15" xfId="0" applyNumberFormat="1" applyFont="1" applyFill="1" applyBorder="1" applyAlignment="1">
      <alignment vertical="center"/>
    </xf>
    <xf numFmtId="0" fontId="8" fillId="24" borderId="16" xfId="0" applyFont="1" applyFill="1" applyBorder="1" applyAlignment="1">
      <alignment vertical="center" wrapText="1"/>
    </xf>
    <xf numFmtId="4" fontId="8" fillId="0" borderId="16" xfId="0" applyNumberFormat="1" applyFont="1" applyFill="1" applyBorder="1" applyAlignment="1">
      <alignment vertical="center"/>
    </xf>
    <xf numFmtId="0" fontId="8" fillId="0" borderId="15" xfId="0" applyFont="1" applyBorder="1" applyAlignment="1">
      <alignment vertical="center" wrapText="1"/>
    </xf>
    <xf numFmtId="0" fontId="6" fillId="0" borderId="0" xfId="0" applyFont="1" applyAlignment="1">
      <alignment vertical="center"/>
    </xf>
    <xf numFmtId="0" fontId="10" fillId="0" borderId="24" xfId="0" applyFont="1"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6" fillId="0" borderId="23" xfId="0" applyFont="1" applyBorder="1" applyAlignment="1">
      <alignment vertical="center"/>
    </xf>
    <xf numFmtId="0" fontId="6" fillId="0" borderId="16"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6" fillId="0" borderId="23" xfId="0" applyFont="1" applyFill="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8" fillId="0" borderId="23" xfId="0" applyFont="1" applyBorder="1" applyAlignment="1">
      <alignment vertical="center"/>
    </xf>
    <xf numFmtId="0" fontId="6" fillId="0" borderId="23" xfId="0" applyFont="1" applyBorder="1" applyAlignment="1">
      <alignment horizontal="left" vertical="center"/>
    </xf>
    <xf numFmtId="0" fontId="0" fillId="0" borderId="24"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25" xfId="0" applyFont="1" applyFill="1" applyBorder="1" applyAlignment="1">
      <alignment horizontal="right" vertical="center" wrapText="1"/>
    </xf>
    <xf numFmtId="0" fontId="8" fillId="0" borderId="16" xfId="0" applyFont="1" applyFill="1" applyBorder="1" applyAlignment="1">
      <alignment horizontal="right" vertical="center" wrapText="1"/>
    </xf>
    <xf numFmtId="0" fontId="0" fillId="0" borderId="29" xfId="0" applyBorder="1" applyAlignment="1">
      <alignment vertical="center"/>
    </xf>
    <xf numFmtId="3" fontId="6" fillId="0" borderId="30" xfId="0" applyNumberFormat="1" applyFont="1" applyFill="1" applyBorder="1" applyAlignment="1">
      <alignment vertical="center"/>
    </xf>
    <xf numFmtId="3" fontId="6" fillId="0" borderId="18" xfId="0" applyNumberFormat="1" applyFont="1" applyFill="1" applyBorder="1" applyAlignment="1">
      <alignment vertical="center"/>
    </xf>
    <xf numFmtId="0" fontId="6" fillId="0" borderId="31" xfId="0" applyFont="1" applyBorder="1" applyAlignment="1">
      <alignment vertical="center"/>
    </xf>
    <xf numFmtId="0" fontId="0" fillId="0" borderId="28" xfId="0" applyBorder="1" applyAlignment="1">
      <alignment vertical="center"/>
    </xf>
    <xf numFmtId="3" fontId="6" fillId="0" borderId="32" xfId="0" applyNumberFormat="1" applyFont="1" applyFill="1" applyBorder="1" applyAlignment="1">
      <alignment vertical="center"/>
    </xf>
    <xf numFmtId="3" fontId="6" fillId="0" borderId="20" xfId="0" applyNumberFormat="1" applyFont="1" applyFill="1" applyBorder="1" applyAlignment="1">
      <alignment vertical="center"/>
    </xf>
    <xf numFmtId="0" fontId="6" fillId="0" borderId="33" xfId="0" applyFont="1" applyBorder="1" applyAlignment="1">
      <alignment vertical="center"/>
    </xf>
    <xf numFmtId="3" fontId="6" fillId="0" borderId="34" xfId="0" applyNumberFormat="1" applyFont="1" applyFill="1" applyBorder="1" applyAlignment="1">
      <alignment vertical="center"/>
    </xf>
    <xf numFmtId="3" fontId="6" fillId="0" borderId="35" xfId="0" applyNumberFormat="1" applyFont="1" applyFill="1" applyBorder="1" applyAlignment="1">
      <alignment vertical="center"/>
    </xf>
    <xf numFmtId="0" fontId="8" fillId="0" borderId="15" xfId="0" applyFont="1" applyFill="1" applyBorder="1" applyAlignment="1">
      <alignment vertical="center"/>
    </xf>
    <xf numFmtId="3" fontId="8" fillId="0" borderId="15" xfId="0" applyNumberFormat="1" applyFont="1" applyFill="1" applyBorder="1" applyAlignment="1">
      <alignment vertical="center"/>
    </xf>
    <xf numFmtId="3" fontId="8" fillId="0" borderId="13" xfId="0" applyNumberFormat="1" applyFont="1" applyFill="1" applyBorder="1" applyAlignment="1">
      <alignment vertical="center"/>
    </xf>
    <xf numFmtId="0" fontId="6" fillId="0" borderId="15" xfId="0" applyFont="1" applyFill="1" applyBorder="1" applyAlignment="1">
      <alignment vertical="center"/>
    </xf>
    <xf numFmtId="3" fontId="6" fillId="0" borderId="12" xfId="0" applyNumberFormat="1" applyFont="1" applyFill="1" applyBorder="1" applyAlignment="1">
      <alignment vertical="center"/>
    </xf>
    <xf numFmtId="3" fontId="6" fillId="0" borderId="14" xfId="0" applyNumberFormat="1" applyFont="1" applyFill="1" applyBorder="1" applyAlignment="1">
      <alignment vertical="center"/>
    </xf>
    <xf numFmtId="3" fontId="6" fillId="0" borderId="15" xfId="0" applyNumberFormat="1" applyFont="1" applyFill="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8" fillId="0" borderId="26" xfId="0" applyFont="1" applyFill="1" applyBorder="1" applyAlignment="1">
      <alignment horizontal="right" vertical="center" wrapText="1"/>
    </xf>
    <xf numFmtId="0" fontId="6" fillId="0" borderId="36" xfId="0" applyFont="1" applyFill="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3" fontId="8" fillId="0" borderId="20" xfId="0" applyNumberFormat="1" applyFont="1" applyFill="1" applyBorder="1" applyAlignment="1">
      <alignment vertical="center" wrapText="1"/>
    </xf>
    <xf numFmtId="0" fontId="6" fillId="0" borderId="40" xfId="0" applyFont="1" applyFill="1" applyBorder="1" applyAlignment="1">
      <alignment vertical="center"/>
    </xf>
    <xf numFmtId="0" fontId="6" fillId="0" borderId="41" xfId="0" applyFont="1" applyBorder="1" applyAlignment="1">
      <alignment vertical="center"/>
    </xf>
    <xf numFmtId="0" fontId="6" fillId="0" borderId="12" xfId="0" applyFont="1" applyFill="1" applyBorder="1" applyAlignment="1">
      <alignment vertical="center"/>
    </xf>
    <xf numFmtId="4" fontId="8" fillId="0" borderId="42" xfId="0" applyNumberFormat="1" applyFont="1" applyBorder="1" applyAlignment="1">
      <alignment vertical="center"/>
    </xf>
    <xf numFmtId="4" fontId="8" fillId="0" borderId="43" xfId="0" applyNumberFormat="1" applyFont="1" applyBorder="1" applyAlignment="1">
      <alignment vertical="center"/>
    </xf>
    <xf numFmtId="4" fontId="8" fillId="0" borderId="44" xfId="0" applyNumberFormat="1" applyFont="1" applyBorder="1" applyAlignment="1">
      <alignment vertical="center"/>
    </xf>
    <xf numFmtId="4" fontId="8" fillId="0" borderId="45" xfId="0" applyNumberFormat="1" applyFont="1" applyBorder="1" applyAlignment="1">
      <alignment vertical="center"/>
    </xf>
    <xf numFmtId="0" fontId="8" fillId="0" borderId="15" xfId="0" applyFont="1" applyFill="1" applyBorder="1" applyAlignment="1">
      <alignment vertical="center" wrapText="1"/>
    </xf>
    <xf numFmtId="3" fontId="6" fillId="0" borderId="10" xfId="0" applyNumberFormat="1" applyFont="1" applyFill="1" applyBorder="1" applyAlignment="1">
      <alignment vertical="center"/>
    </xf>
    <xf numFmtId="3" fontId="6" fillId="0" borderId="33" xfId="0" applyNumberFormat="1" applyFont="1" applyFill="1" applyBorder="1" applyAlignment="1">
      <alignment vertical="center"/>
    </xf>
    <xf numFmtId="3" fontId="8" fillId="0" borderId="33" xfId="0" applyNumberFormat="1" applyFont="1" applyFill="1" applyBorder="1" applyAlignment="1">
      <alignment vertical="center"/>
    </xf>
    <xf numFmtId="0" fontId="8" fillId="0" borderId="16" xfId="0" applyFont="1" applyBorder="1" applyAlignment="1">
      <alignment horizontal="right" vertical="center"/>
    </xf>
    <xf numFmtId="3" fontId="6" fillId="0" borderId="15" xfId="0" applyNumberFormat="1" applyFont="1" applyBorder="1" applyAlignment="1">
      <alignment vertical="center"/>
    </xf>
    <xf numFmtId="0" fontId="8" fillId="0" borderId="15" xfId="0" applyFont="1" applyBorder="1" applyAlignment="1">
      <alignment horizontal="right" vertical="center"/>
    </xf>
    <xf numFmtId="3" fontId="6" fillId="0" borderId="0" xfId="0" applyNumberFormat="1" applyFont="1" applyAlignment="1">
      <alignment vertical="center"/>
    </xf>
    <xf numFmtId="0" fontId="6" fillId="0" borderId="29" xfId="0" applyFont="1" applyBorder="1" applyAlignment="1">
      <alignment vertical="center" wrapText="1"/>
    </xf>
    <xf numFmtId="0" fontId="8" fillId="0" borderId="25" xfId="0" applyFont="1" applyBorder="1" applyAlignment="1">
      <alignment horizontal="right" vertical="center"/>
    </xf>
    <xf numFmtId="0" fontId="8" fillId="0" borderId="18" xfId="0" applyFont="1" applyBorder="1" applyAlignment="1">
      <alignment vertical="center"/>
    </xf>
    <xf numFmtId="0" fontId="7" fillId="7" borderId="12" xfId="0" applyFont="1" applyFill="1" applyBorder="1" applyAlignment="1">
      <alignment vertical="center"/>
    </xf>
    <xf numFmtId="0" fontId="6" fillId="7" borderId="13" xfId="0" applyFont="1" applyFill="1" applyBorder="1" applyAlignment="1">
      <alignment vertical="center"/>
    </xf>
    <xf numFmtId="0" fontId="6" fillId="7" borderId="14" xfId="0" applyFont="1" applyFill="1" applyBorder="1" applyAlignment="1">
      <alignment vertical="center"/>
    </xf>
    <xf numFmtId="0" fontId="19" fillId="0" borderId="0" xfId="0" applyFont="1" applyAlignment="1">
      <alignment/>
    </xf>
    <xf numFmtId="0" fontId="6" fillId="0" borderId="46" xfId="0" applyFont="1" applyFill="1" applyBorder="1" applyAlignment="1">
      <alignment vertical="center"/>
    </xf>
    <xf numFmtId="0" fontId="6" fillId="0" borderId="47" xfId="0" applyFont="1" applyFill="1" applyBorder="1" applyAlignment="1">
      <alignment vertical="center"/>
    </xf>
    <xf numFmtId="0" fontId="6" fillId="0" borderId="20" xfId="0" applyFont="1" applyBorder="1" applyAlignment="1">
      <alignment vertical="center" wrapText="1"/>
    </xf>
    <xf numFmtId="167" fontId="6" fillId="0" borderId="19" xfId="0" applyNumberFormat="1" applyFont="1" applyFill="1" applyBorder="1" applyAlignment="1">
      <alignment vertical="center"/>
    </xf>
    <xf numFmtId="0" fontId="6" fillId="0" borderId="48" xfId="0" applyFont="1" applyFill="1" applyBorder="1" applyAlignment="1">
      <alignment vertical="center"/>
    </xf>
    <xf numFmtId="0" fontId="8" fillId="0" borderId="19" xfId="0" applyFont="1" applyBorder="1" applyAlignment="1">
      <alignment vertical="center"/>
    </xf>
    <xf numFmtId="167" fontId="8" fillId="0" borderId="19" xfId="0" applyNumberFormat="1" applyFont="1" applyFill="1" applyBorder="1" applyAlignment="1">
      <alignment vertical="center"/>
    </xf>
    <xf numFmtId="0" fontId="6" fillId="0" borderId="22" xfId="0" applyFont="1" applyBorder="1" applyAlignment="1">
      <alignment vertical="center" wrapText="1"/>
    </xf>
    <xf numFmtId="0" fontId="20" fillId="7" borderId="13" xfId="0" applyFont="1" applyFill="1" applyBorder="1" applyAlignment="1">
      <alignment vertical="center"/>
    </xf>
    <xf numFmtId="0" fontId="20" fillId="7" borderId="15" xfId="0" applyFont="1" applyFill="1" applyBorder="1" applyAlignment="1">
      <alignment vertical="center"/>
    </xf>
    <xf numFmtId="0" fontId="20" fillId="0" borderId="0" xfId="0" applyFont="1" applyAlignment="1">
      <alignment/>
    </xf>
    <xf numFmtId="0" fontId="6" fillId="0" borderId="0" xfId="0" applyFont="1" applyFill="1" applyAlignment="1">
      <alignment/>
    </xf>
    <xf numFmtId="10" fontId="6" fillId="0" borderId="0" xfId="0" applyNumberFormat="1" applyFont="1" applyAlignment="1">
      <alignment/>
    </xf>
    <xf numFmtId="0" fontId="8" fillId="7" borderId="13" xfId="0" applyFont="1" applyFill="1" applyBorder="1" applyAlignment="1">
      <alignment vertical="center"/>
    </xf>
    <xf numFmtId="0" fontId="6" fillId="7" borderId="15" xfId="0" applyFont="1" applyFill="1" applyBorder="1" applyAlignment="1">
      <alignment vertical="center"/>
    </xf>
    <xf numFmtId="3" fontId="6" fillId="0" borderId="37" xfId="0" applyNumberFormat="1" applyFont="1" applyFill="1" applyBorder="1" applyAlignment="1">
      <alignment vertical="center"/>
    </xf>
    <xf numFmtId="0" fontId="6" fillId="0" borderId="49" xfId="0" applyFont="1" applyFill="1" applyBorder="1" applyAlignment="1">
      <alignment vertical="center"/>
    </xf>
    <xf numFmtId="3" fontId="6" fillId="0" borderId="50" xfId="0" applyNumberFormat="1" applyFont="1" applyFill="1" applyBorder="1" applyAlignment="1">
      <alignment vertical="center"/>
    </xf>
    <xf numFmtId="3" fontId="6" fillId="0" borderId="39" xfId="0" applyNumberFormat="1" applyFont="1" applyFill="1" applyBorder="1" applyAlignment="1">
      <alignment vertical="center"/>
    </xf>
    <xf numFmtId="0" fontId="11" fillId="0" borderId="0" xfId="0" applyFont="1" applyFill="1" applyAlignment="1">
      <alignment/>
    </xf>
    <xf numFmtId="0" fontId="22" fillId="0" borderId="0" xfId="0" applyFont="1" applyFill="1" applyBorder="1" applyAlignment="1">
      <alignment/>
    </xf>
    <xf numFmtId="1" fontId="8" fillId="0" borderId="0" xfId="0" applyNumberFormat="1" applyFont="1" applyFill="1" applyBorder="1" applyAlignment="1">
      <alignment/>
    </xf>
    <xf numFmtId="0" fontId="23" fillId="0" borderId="0" xfId="0" applyFont="1" applyFill="1" applyBorder="1" applyAlignment="1">
      <alignment/>
    </xf>
    <xf numFmtId="0" fontId="6" fillId="0" borderId="0" xfId="0" applyFont="1" applyFill="1" applyBorder="1" applyAlignment="1">
      <alignment/>
    </xf>
    <xf numFmtId="0" fontId="19" fillId="0" borderId="0" xfId="0" applyFont="1" applyFill="1" applyBorder="1" applyAlignment="1">
      <alignment/>
    </xf>
    <xf numFmtId="1" fontId="22" fillId="0" borderId="0" xfId="0" applyNumberFormat="1" applyFont="1" applyFill="1" applyBorder="1" applyAlignment="1">
      <alignment/>
    </xf>
    <xf numFmtId="0" fontId="8" fillId="0" borderId="0" xfId="0" applyFont="1" applyFill="1" applyBorder="1" applyAlignment="1">
      <alignment/>
    </xf>
    <xf numFmtId="0" fontId="22" fillId="0" borderId="0" xfId="0" applyFont="1" applyFill="1" applyBorder="1" applyAlignment="1">
      <alignment horizontal="right"/>
    </xf>
    <xf numFmtId="0" fontId="7" fillId="0" borderId="24" xfId="0" applyFont="1" applyBorder="1" applyAlignment="1">
      <alignment/>
    </xf>
    <xf numFmtId="0" fontId="7" fillId="7" borderId="12" xfId="0" applyFont="1" applyFill="1" applyBorder="1" applyAlignment="1">
      <alignment/>
    </xf>
    <xf numFmtId="0" fontId="8" fillId="0" borderId="12" xfId="0" applyFont="1" applyBorder="1" applyAlignment="1">
      <alignment vertical="center"/>
    </xf>
    <xf numFmtId="0" fontId="8" fillId="4" borderId="15"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5" xfId="0" applyFont="1" applyFill="1" applyBorder="1" applyAlignment="1">
      <alignment horizontal="right" vertical="center" wrapText="1"/>
    </xf>
    <xf numFmtId="0" fontId="19" fillId="0" borderId="17" xfId="0" applyFont="1" applyBorder="1" applyAlignment="1">
      <alignment/>
    </xf>
    <xf numFmtId="3" fontId="6" fillId="17" borderId="51" xfId="0" applyNumberFormat="1" applyFont="1" applyFill="1" applyBorder="1" applyAlignment="1">
      <alignment/>
    </xf>
    <xf numFmtId="3" fontId="6" fillId="17" borderId="52" xfId="0" applyNumberFormat="1" applyFont="1" applyFill="1" applyBorder="1" applyAlignment="1">
      <alignment/>
    </xf>
    <xf numFmtId="3" fontId="6" fillId="4" borderId="18" xfId="0" applyNumberFormat="1" applyFont="1" applyFill="1" applyBorder="1" applyAlignment="1">
      <alignment/>
    </xf>
    <xf numFmtId="3" fontId="19" fillId="0" borderId="0" xfId="0" applyNumberFormat="1" applyFont="1" applyBorder="1" applyAlignment="1">
      <alignment/>
    </xf>
    <xf numFmtId="3" fontId="19" fillId="0" borderId="16" xfId="0" applyNumberFormat="1" applyFont="1" applyFill="1" applyBorder="1" applyAlignment="1">
      <alignment/>
    </xf>
    <xf numFmtId="3" fontId="19" fillId="0" borderId="32" xfId="0" applyNumberFormat="1" applyFont="1" applyFill="1" applyBorder="1" applyAlignment="1">
      <alignment/>
    </xf>
    <xf numFmtId="3" fontId="19" fillId="0" borderId="18" xfId="0" applyNumberFormat="1" applyFont="1" applyFill="1" applyBorder="1" applyAlignment="1">
      <alignment/>
    </xf>
    <xf numFmtId="3" fontId="19" fillId="0" borderId="16" xfId="0" applyNumberFormat="1" applyFont="1" applyBorder="1" applyAlignment="1">
      <alignment horizontal="center"/>
    </xf>
    <xf numFmtId="3" fontId="19" fillId="0" borderId="18" xfId="0" applyNumberFormat="1" applyFont="1" applyBorder="1" applyAlignment="1">
      <alignment/>
    </xf>
    <xf numFmtId="0" fontId="19" fillId="0" borderId="19" xfId="0" applyFont="1" applyBorder="1" applyAlignment="1">
      <alignment/>
    </xf>
    <xf numFmtId="3" fontId="6" fillId="4" borderId="20" xfId="0" applyNumberFormat="1" applyFont="1" applyFill="1" applyBorder="1" applyAlignment="1">
      <alignment/>
    </xf>
    <xf numFmtId="3" fontId="19" fillId="0" borderId="20" xfId="0" applyNumberFormat="1" applyFont="1" applyFill="1" applyBorder="1" applyAlignment="1">
      <alignment/>
    </xf>
    <xf numFmtId="3" fontId="19" fillId="0" borderId="19" xfId="0" applyNumberFormat="1" applyFont="1" applyFill="1" applyBorder="1" applyAlignment="1">
      <alignment/>
    </xf>
    <xf numFmtId="3" fontId="19" fillId="0" borderId="31" xfId="0" applyNumberFormat="1" applyFont="1" applyBorder="1" applyAlignment="1">
      <alignment horizontal="center"/>
    </xf>
    <xf numFmtId="3" fontId="19" fillId="0" borderId="20" xfId="0" applyNumberFormat="1" applyFont="1" applyBorder="1" applyAlignment="1">
      <alignment/>
    </xf>
    <xf numFmtId="3" fontId="19" fillId="0" borderId="23" xfId="0" applyNumberFormat="1" applyFont="1" applyBorder="1" applyAlignment="1">
      <alignment horizontal="center"/>
    </xf>
    <xf numFmtId="3" fontId="19" fillId="0" borderId="53" xfId="0" applyNumberFormat="1" applyFont="1" applyBorder="1" applyAlignment="1">
      <alignment/>
    </xf>
    <xf numFmtId="0" fontId="19" fillId="0" borderId="21" xfId="0" applyFont="1" applyBorder="1" applyAlignment="1">
      <alignment/>
    </xf>
    <xf numFmtId="3" fontId="6" fillId="17" borderId="54" xfId="0" applyNumberFormat="1" applyFont="1" applyFill="1" applyBorder="1" applyAlignment="1">
      <alignment/>
    </xf>
    <xf numFmtId="3" fontId="6" fillId="17" borderId="55" xfId="0" applyNumberFormat="1" applyFont="1" applyFill="1" applyBorder="1" applyAlignment="1">
      <alignment/>
    </xf>
    <xf numFmtId="3" fontId="6" fillId="4" borderId="35" xfId="0" applyNumberFormat="1" applyFont="1" applyFill="1" applyBorder="1" applyAlignment="1">
      <alignment/>
    </xf>
    <xf numFmtId="3" fontId="19" fillId="0" borderId="22" xfId="0" applyNumberFormat="1" applyFont="1" applyFill="1" applyBorder="1" applyAlignment="1">
      <alignment/>
    </xf>
    <xf numFmtId="3" fontId="19" fillId="0" borderId="31" xfId="0" applyNumberFormat="1" applyFont="1" applyBorder="1" applyAlignment="1">
      <alignment/>
    </xf>
    <xf numFmtId="0" fontId="25" fillId="0" borderId="12" xfId="0" applyFont="1" applyBorder="1" applyAlignment="1">
      <alignment/>
    </xf>
    <xf numFmtId="3" fontId="6" fillId="17" borderId="56" xfId="0" applyNumberFormat="1" applyFont="1" applyFill="1" applyBorder="1" applyAlignment="1">
      <alignment/>
    </xf>
    <xf numFmtId="3" fontId="6" fillId="17" borderId="57" xfId="0" applyNumberFormat="1" applyFont="1" applyFill="1" applyBorder="1" applyAlignment="1">
      <alignment/>
    </xf>
    <xf numFmtId="3" fontId="6" fillId="4" borderId="15" xfId="0" applyNumberFormat="1" applyFont="1" applyFill="1" applyBorder="1" applyAlignment="1">
      <alignment/>
    </xf>
    <xf numFmtId="3" fontId="19" fillId="0" borderId="13" xfId="0" applyNumberFormat="1" applyFont="1" applyBorder="1" applyAlignment="1">
      <alignment/>
    </xf>
    <xf numFmtId="3" fontId="25" fillId="0" borderId="15" xfId="0" applyNumberFormat="1" applyFont="1" applyFill="1" applyBorder="1" applyAlignment="1">
      <alignment/>
    </xf>
    <xf numFmtId="3" fontId="25" fillId="0" borderId="12" xfId="0" applyNumberFormat="1" applyFont="1" applyFill="1" applyBorder="1" applyAlignment="1">
      <alignment/>
    </xf>
    <xf numFmtId="3" fontId="19" fillId="0" borderId="12" xfId="0" applyNumberFormat="1" applyFont="1" applyBorder="1" applyAlignment="1">
      <alignment horizontal="center"/>
    </xf>
    <xf numFmtId="0" fontId="19" fillId="0" borderId="58" xfId="0" applyFont="1" applyBorder="1" applyAlignment="1">
      <alignment/>
    </xf>
    <xf numFmtId="3" fontId="6" fillId="4" borderId="53" xfId="0" applyNumberFormat="1" applyFont="1" applyFill="1" applyBorder="1" applyAlignment="1">
      <alignment/>
    </xf>
    <xf numFmtId="3" fontId="19" fillId="0" borderId="53" xfId="0" applyNumberFormat="1" applyFont="1" applyFill="1" applyBorder="1" applyAlignment="1">
      <alignment/>
    </xf>
    <xf numFmtId="0" fontId="19" fillId="0" borderId="25" xfId="0" applyFont="1" applyBorder="1" applyAlignment="1">
      <alignment horizontal="center"/>
    </xf>
    <xf numFmtId="0" fontId="19" fillId="0" borderId="23" xfId="0" applyFont="1" applyBorder="1" applyAlignment="1">
      <alignment horizontal="center"/>
    </xf>
    <xf numFmtId="0" fontId="19" fillId="0" borderId="24" xfId="0" applyFont="1" applyBorder="1" applyAlignment="1">
      <alignment horizontal="center"/>
    </xf>
    <xf numFmtId="3" fontId="19" fillId="0" borderId="22" xfId="0" applyNumberFormat="1" applyFont="1" applyBorder="1" applyAlignment="1">
      <alignment/>
    </xf>
    <xf numFmtId="3" fontId="6" fillId="17" borderId="59" xfId="0" applyNumberFormat="1" applyFont="1" applyFill="1" applyBorder="1" applyAlignment="1">
      <alignment/>
    </xf>
    <xf numFmtId="3" fontId="6" fillId="17" borderId="60" xfId="0" applyNumberFormat="1" applyFont="1" applyFill="1" applyBorder="1" applyAlignment="1">
      <alignment/>
    </xf>
    <xf numFmtId="3" fontId="6" fillId="4" borderId="33" xfId="0" applyNumberFormat="1" applyFont="1" applyFill="1" applyBorder="1" applyAlignment="1">
      <alignment/>
    </xf>
    <xf numFmtId="3" fontId="25" fillId="0" borderId="15" xfId="0" applyNumberFormat="1" applyFont="1" applyBorder="1" applyAlignment="1">
      <alignment/>
    </xf>
    <xf numFmtId="0" fontId="25" fillId="0" borderId="24" xfId="0" applyFont="1" applyBorder="1" applyAlignment="1">
      <alignment/>
    </xf>
    <xf numFmtId="3" fontId="19" fillId="0" borderId="26" xfId="0" applyNumberFormat="1" applyFont="1" applyBorder="1" applyAlignment="1">
      <alignment/>
    </xf>
    <xf numFmtId="3" fontId="25" fillId="0" borderId="31" xfId="0" applyNumberFormat="1" applyFont="1" applyBorder="1" applyAlignment="1">
      <alignment/>
    </xf>
    <xf numFmtId="3" fontId="19" fillId="0" borderId="24" xfId="0" applyNumberFormat="1" applyFont="1" applyBorder="1" applyAlignment="1">
      <alignment horizontal="center"/>
    </xf>
    <xf numFmtId="3" fontId="19" fillId="0" borderId="31" xfId="0" applyNumberFormat="1" applyFont="1" applyFill="1" applyBorder="1" applyAlignment="1">
      <alignment/>
    </xf>
    <xf numFmtId="3" fontId="19" fillId="0" borderId="12" xfId="0" applyNumberFormat="1" applyFont="1" applyFill="1" applyBorder="1" applyAlignment="1">
      <alignment/>
    </xf>
    <xf numFmtId="3" fontId="19" fillId="0" borderId="15" xfId="0" applyNumberFormat="1" applyFont="1" applyFill="1" applyBorder="1" applyAlignment="1">
      <alignment/>
    </xf>
    <xf numFmtId="3" fontId="19" fillId="0" borderId="13" xfId="0" applyNumberFormat="1" applyFont="1" applyFill="1" applyBorder="1" applyAlignment="1">
      <alignment/>
    </xf>
    <xf numFmtId="3" fontId="19" fillId="0" borderId="0" xfId="0" applyNumberFormat="1" applyFont="1" applyBorder="1" applyAlignment="1">
      <alignment horizontal="center"/>
    </xf>
    <xf numFmtId="3" fontId="19" fillId="0" borderId="32" xfId="0" applyNumberFormat="1" applyFont="1" applyBorder="1" applyAlignment="1">
      <alignment/>
    </xf>
    <xf numFmtId="3" fontId="19" fillId="0" borderId="61" xfId="0" applyNumberFormat="1" applyFont="1" applyBorder="1" applyAlignment="1">
      <alignment/>
    </xf>
    <xf numFmtId="3" fontId="19" fillId="0" borderId="21" xfId="0" applyNumberFormat="1" applyFont="1" applyBorder="1" applyAlignment="1">
      <alignment/>
    </xf>
    <xf numFmtId="3" fontId="19" fillId="0" borderId="15" xfId="0" applyNumberFormat="1" applyFont="1" applyBorder="1" applyAlignment="1">
      <alignment/>
    </xf>
    <xf numFmtId="0" fontId="19" fillId="0" borderId="39" xfId="0" applyFont="1" applyBorder="1" applyAlignment="1">
      <alignment/>
    </xf>
    <xf numFmtId="0" fontId="19" fillId="0" borderId="41" xfId="0" applyFont="1" applyBorder="1" applyAlignment="1">
      <alignment/>
    </xf>
    <xf numFmtId="0" fontId="19" fillId="0" borderId="52" xfId="0" applyFont="1" applyBorder="1" applyAlignment="1">
      <alignment/>
    </xf>
    <xf numFmtId="0" fontId="19" fillId="0" borderId="19" xfId="0" applyFont="1" applyFill="1" applyBorder="1" applyAlignment="1">
      <alignment/>
    </xf>
    <xf numFmtId="0" fontId="19" fillId="0" borderId="62" xfId="0" applyFont="1" applyBorder="1" applyAlignment="1">
      <alignment/>
    </xf>
    <xf numFmtId="3" fontId="19" fillId="0" borderId="0" xfId="0" applyNumberFormat="1" applyFont="1" applyFill="1" applyBorder="1" applyAlignment="1">
      <alignment/>
    </xf>
    <xf numFmtId="3" fontId="19" fillId="0" borderId="23" xfId="0" applyNumberFormat="1" applyFont="1" applyFill="1" applyBorder="1" applyAlignment="1">
      <alignment/>
    </xf>
    <xf numFmtId="3" fontId="19" fillId="0" borderId="33" xfId="0" applyNumberFormat="1" applyFont="1" applyBorder="1" applyAlignment="1">
      <alignment/>
    </xf>
    <xf numFmtId="3" fontId="19" fillId="0" borderId="14" xfId="0" applyNumberFormat="1" applyFont="1" applyBorder="1" applyAlignment="1">
      <alignment/>
    </xf>
    <xf numFmtId="3" fontId="19" fillId="0" borderId="16" xfId="0" applyNumberFormat="1" applyFont="1" applyBorder="1" applyAlignment="1">
      <alignment/>
    </xf>
    <xf numFmtId="3" fontId="19" fillId="0" borderId="15" xfId="0" applyNumberFormat="1" applyFont="1" applyBorder="1" applyAlignment="1">
      <alignment wrapText="1"/>
    </xf>
    <xf numFmtId="3" fontId="19" fillId="0" borderId="12" xfId="0" applyNumberFormat="1" applyFont="1" applyBorder="1" applyAlignment="1">
      <alignment horizontal="center" wrapText="1"/>
    </xf>
    <xf numFmtId="3" fontId="25" fillId="0" borderId="13" xfId="0" applyNumberFormat="1" applyFont="1" applyBorder="1" applyAlignment="1">
      <alignment/>
    </xf>
    <xf numFmtId="3" fontId="19" fillId="0" borderId="13" xfId="0" applyNumberFormat="1" applyFont="1" applyBorder="1" applyAlignment="1">
      <alignment horizontal="center"/>
    </xf>
    <xf numFmtId="3" fontId="19" fillId="17" borderId="30" xfId="0" applyNumberFormat="1" applyFont="1" applyFill="1" applyBorder="1" applyAlignment="1">
      <alignment/>
    </xf>
    <xf numFmtId="3" fontId="19" fillId="17" borderId="18" xfId="0" applyNumberFormat="1" applyFont="1" applyFill="1" applyBorder="1" applyAlignment="1">
      <alignment/>
    </xf>
    <xf numFmtId="3" fontId="19" fillId="17" borderId="18" xfId="0" applyNumberFormat="1" applyFont="1" applyFill="1" applyBorder="1" applyAlignment="1">
      <alignment horizontal="center"/>
    </xf>
    <xf numFmtId="3" fontId="19" fillId="0" borderId="20" xfId="0" applyNumberFormat="1" applyFont="1" applyBorder="1" applyAlignment="1">
      <alignment horizontal="center"/>
    </xf>
    <xf numFmtId="3" fontId="19" fillId="17" borderId="32" xfId="0" applyNumberFormat="1" applyFont="1" applyFill="1" applyBorder="1" applyAlignment="1">
      <alignment/>
    </xf>
    <xf numFmtId="3" fontId="19" fillId="17" borderId="20" xfId="0" applyNumberFormat="1" applyFont="1" applyFill="1" applyBorder="1" applyAlignment="1">
      <alignment/>
    </xf>
    <xf numFmtId="3" fontId="19" fillId="17" borderId="20" xfId="0" applyNumberFormat="1" applyFont="1" applyFill="1" applyBorder="1" applyAlignment="1">
      <alignment horizontal="center"/>
    </xf>
    <xf numFmtId="3" fontId="19" fillId="0" borderId="35" xfId="0" applyNumberFormat="1" applyFont="1" applyBorder="1" applyAlignment="1">
      <alignment wrapText="1"/>
    </xf>
    <xf numFmtId="3" fontId="19" fillId="0" borderId="34" xfId="0" applyNumberFormat="1" applyFont="1" applyBorder="1" applyAlignment="1">
      <alignment/>
    </xf>
    <xf numFmtId="3" fontId="19" fillId="0" borderId="35" xfId="0" applyNumberFormat="1" applyFont="1" applyBorder="1" applyAlignment="1">
      <alignment horizontal="center"/>
    </xf>
    <xf numFmtId="3" fontId="19" fillId="0" borderId="35" xfId="0" applyNumberFormat="1" applyFont="1" applyFill="1" applyBorder="1" applyAlignment="1">
      <alignment/>
    </xf>
    <xf numFmtId="3" fontId="19" fillId="17" borderId="33" xfId="0" applyNumberFormat="1" applyFont="1" applyFill="1" applyBorder="1" applyAlignment="1">
      <alignment wrapText="1"/>
    </xf>
    <xf numFmtId="3" fontId="19" fillId="0" borderId="0" xfId="0" applyNumberFormat="1" applyFont="1" applyAlignment="1">
      <alignment/>
    </xf>
    <xf numFmtId="3" fontId="19" fillId="17" borderId="15" xfId="0" applyNumberFormat="1" applyFont="1" applyFill="1" applyBorder="1" applyAlignment="1">
      <alignment/>
    </xf>
    <xf numFmtId="3" fontId="6" fillId="0" borderId="0" xfId="0" applyNumberFormat="1" applyFont="1" applyAlignment="1">
      <alignment/>
    </xf>
    <xf numFmtId="0" fontId="26" fillId="0" borderId="0" xfId="47">
      <alignment/>
      <protection/>
    </xf>
    <xf numFmtId="0" fontId="10" fillId="0" borderId="63" xfId="47" applyFont="1" applyBorder="1">
      <alignment/>
      <protection/>
    </xf>
    <xf numFmtId="3" fontId="10" fillId="0" borderId="64" xfId="47" applyNumberFormat="1" applyFont="1" applyBorder="1" applyAlignment="1">
      <alignment horizontal="center"/>
      <protection/>
    </xf>
    <xf numFmtId="169" fontId="10" fillId="0" borderId="64" xfId="34" applyNumberFormat="1" applyFont="1" applyBorder="1" applyAlignment="1">
      <alignment horizontal="center"/>
    </xf>
    <xf numFmtId="0" fontId="10" fillId="0" borderId="65" xfId="47" applyFont="1" applyBorder="1" applyAlignment="1">
      <alignment horizontal="center"/>
      <protection/>
    </xf>
    <xf numFmtId="0" fontId="21" fillId="0" borderId="38" xfId="47" applyFont="1" applyFill="1" applyBorder="1">
      <alignment/>
      <protection/>
    </xf>
    <xf numFmtId="3" fontId="21" fillId="0" borderId="50" xfId="47" applyNumberFormat="1" applyFont="1" applyFill="1" applyBorder="1" applyAlignment="1">
      <alignment horizontal="right"/>
      <protection/>
    </xf>
    <xf numFmtId="3" fontId="21" fillId="0" borderId="66" xfId="47" applyNumberFormat="1" applyFont="1" applyFill="1" applyBorder="1" applyAlignment="1">
      <alignment horizontal="right"/>
      <protection/>
    </xf>
    <xf numFmtId="3" fontId="10" fillId="0" borderId="50" xfId="47" applyNumberFormat="1" applyFont="1" applyFill="1" applyBorder="1" applyAlignment="1">
      <alignment horizontal="right"/>
      <protection/>
    </xf>
    <xf numFmtId="0" fontId="10" fillId="0" borderId="67" xfId="47" applyFont="1" applyFill="1" applyBorder="1">
      <alignment/>
      <protection/>
    </xf>
    <xf numFmtId="3" fontId="10" fillId="0" borderId="56" xfId="47" applyNumberFormat="1" applyFont="1" applyFill="1" applyBorder="1" applyAlignment="1">
      <alignment horizontal="right"/>
      <protection/>
    </xf>
    <xf numFmtId="3" fontId="10" fillId="0" borderId="68" xfId="47" applyNumberFormat="1" applyFont="1" applyFill="1" applyBorder="1" applyAlignment="1">
      <alignment horizontal="right"/>
      <protection/>
    </xf>
    <xf numFmtId="3" fontId="21" fillId="0" borderId="51" xfId="47" applyNumberFormat="1" applyFont="1" applyFill="1" applyBorder="1" applyAlignment="1">
      <alignment horizontal="right"/>
      <protection/>
    </xf>
    <xf numFmtId="3" fontId="10" fillId="0" borderId="51" xfId="47" applyNumberFormat="1" applyFont="1" applyFill="1" applyBorder="1" applyAlignment="1">
      <alignment horizontal="right"/>
      <protection/>
    </xf>
    <xf numFmtId="0" fontId="26" fillId="0" borderId="0" xfId="47" applyFill="1">
      <alignment/>
      <protection/>
    </xf>
    <xf numFmtId="0" fontId="21" fillId="0" borderId="40" xfId="47" applyFont="1" applyFill="1" applyBorder="1">
      <alignment/>
      <protection/>
    </xf>
    <xf numFmtId="3" fontId="21" fillId="0" borderId="69" xfId="47" applyNumberFormat="1" applyFont="1" applyFill="1" applyBorder="1" applyAlignment="1">
      <alignment horizontal="right"/>
      <protection/>
    </xf>
    <xf numFmtId="3" fontId="21" fillId="0" borderId="70" xfId="47" applyNumberFormat="1" applyFont="1" applyFill="1" applyBorder="1" applyAlignment="1">
      <alignment horizontal="right"/>
      <protection/>
    </xf>
    <xf numFmtId="3" fontId="26" fillId="0" borderId="0" xfId="47" applyNumberFormat="1">
      <alignment/>
      <protection/>
    </xf>
    <xf numFmtId="0" fontId="6" fillId="0" borderId="0" xfId="0" applyFont="1" applyAlignment="1">
      <alignment/>
    </xf>
    <xf numFmtId="0" fontId="6" fillId="0" borderId="0" xfId="0" applyFont="1" applyAlignment="1">
      <alignment horizontal="center"/>
    </xf>
    <xf numFmtId="0" fontId="8" fillId="0" borderId="0" xfId="0" applyFont="1" applyAlignment="1">
      <alignment/>
    </xf>
    <xf numFmtId="0" fontId="8" fillId="0" borderId="0" xfId="0" applyFont="1" applyAlignment="1">
      <alignment horizontal="center"/>
    </xf>
    <xf numFmtId="3" fontId="6" fillId="0" borderId="71" xfId="0" applyNumberFormat="1" applyFont="1" applyBorder="1" applyAlignment="1">
      <alignment horizontal="right"/>
    </xf>
    <xf numFmtId="3" fontId="6" fillId="0" borderId="0" xfId="0" applyNumberFormat="1" applyFont="1" applyAlignment="1">
      <alignment/>
    </xf>
    <xf numFmtId="0" fontId="6" fillId="0" borderId="0" xfId="0" applyFont="1" applyFill="1" applyAlignment="1">
      <alignment/>
    </xf>
    <xf numFmtId="3" fontId="6" fillId="0" borderId="0" xfId="0" applyNumberFormat="1" applyFont="1" applyBorder="1" applyAlignment="1">
      <alignment horizontal="center"/>
    </xf>
    <xf numFmtId="3" fontId="6" fillId="0" borderId="72" xfId="0" applyNumberFormat="1" applyFont="1" applyFill="1" applyBorder="1" applyAlignment="1">
      <alignment horizontal="right"/>
    </xf>
    <xf numFmtId="0" fontId="6" fillId="0" borderId="0" xfId="0" applyFont="1" applyBorder="1" applyAlignment="1">
      <alignment/>
    </xf>
    <xf numFmtId="3" fontId="6" fillId="0" borderId="0" xfId="0" applyNumberFormat="1" applyFont="1" applyBorder="1" applyAlignment="1">
      <alignment horizontal="right"/>
    </xf>
    <xf numFmtId="3" fontId="8" fillId="25" borderId="59" xfId="0" applyNumberFormat="1" applyFont="1" applyFill="1" applyBorder="1" applyAlignment="1">
      <alignment horizontal="right"/>
    </xf>
    <xf numFmtId="3" fontId="8" fillId="25" borderId="73" xfId="0" applyNumberFormat="1" applyFont="1" applyFill="1" applyBorder="1" applyAlignment="1">
      <alignment horizontal="right"/>
    </xf>
    <xf numFmtId="0" fontId="27" fillId="0" borderId="0" xfId="0" applyFont="1" applyAlignment="1">
      <alignment/>
    </xf>
    <xf numFmtId="3" fontId="6" fillId="0" borderId="0" xfId="0" applyNumberFormat="1" applyFont="1" applyAlignment="1">
      <alignment horizontal="center"/>
    </xf>
    <xf numFmtId="0" fontId="6" fillId="0" borderId="25" xfId="0" applyFont="1" applyBorder="1" applyAlignment="1">
      <alignment/>
    </xf>
    <xf numFmtId="0" fontId="6" fillId="0" borderId="74" xfId="0" applyFont="1" applyBorder="1" applyAlignment="1">
      <alignment/>
    </xf>
    <xf numFmtId="3" fontId="6" fillId="0" borderId="64" xfId="0" applyNumberFormat="1" applyFont="1" applyBorder="1" applyAlignment="1">
      <alignment horizontal="right"/>
    </xf>
    <xf numFmtId="3" fontId="6" fillId="0" borderId="26" xfId="0" applyNumberFormat="1" applyFont="1" applyBorder="1" applyAlignment="1">
      <alignment horizontal="right"/>
    </xf>
    <xf numFmtId="3" fontId="6" fillId="0" borderId="75" xfId="0" applyNumberFormat="1" applyFont="1" applyBorder="1" applyAlignment="1">
      <alignment horizontal="right"/>
    </xf>
    <xf numFmtId="0" fontId="6" fillId="0" borderId="23" xfId="0" applyFont="1" applyBorder="1" applyAlignment="1">
      <alignment/>
    </xf>
    <xf numFmtId="0" fontId="6" fillId="0" borderId="76" xfId="0" applyFont="1" applyBorder="1" applyAlignment="1">
      <alignment/>
    </xf>
    <xf numFmtId="0" fontId="19" fillId="0" borderId="0" xfId="0" applyFont="1" applyBorder="1" applyAlignment="1">
      <alignment/>
    </xf>
    <xf numFmtId="0" fontId="19" fillId="0" borderId="0" xfId="0" applyFont="1" applyAlignment="1">
      <alignment horizontal="right"/>
    </xf>
    <xf numFmtId="0" fontId="6" fillId="0" borderId="24" xfId="0" applyFont="1" applyBorder="1" applyAlignment="1">
      <alignment/>
    </xf>
    <xf numFmtId="0" fontId="6" fillId="0" borderId="77" xfId="0" applyFont="1" applyBorder="1" applyAlignment="1">
      <alignment/>
    </xf>
    <xf numFmtId="3" fontId="8" fillId="7" borderId="34" xfId="0" applyNumberFormat="1" applyFont="1" applyFill="1" applyBorder="1" applyAlignment="1">
      <alignment horizontal="right"/>
    </xf>
    <xf numFmtId="3" fontId="8" fillId="7" borderId="78" xfId="0" applyNumberFormat="1" applyFont="1" applyFill="1" applyBorder="1" applyAlignment="1">
      <alignment horizontal="right"/>
    </xf>
    <xf numFmtId="0" fontId="6" fillId="0" borderId="26" xfId="0" applyFont="1" applyBorder="1" applyAlignment="1">
      <alignment/>
    </xf>
    <xf numFmtId="0" fontId="19" fillId="0" borderId="0" xfId="0" applyFont="1" applyBorder="1" applyAlignment="1">
      <alignment horizontal="right"/>
    </xf>
    <xf numFmtId="0" fontId="6" fillId="0" borderId="10" xfId="0" applyFont="1" applyBorder="1" applyAlignment="1">
      <alignment/>
    </xf>
    <xf numFmtId="0" fontId="6" fillId="0" borderId="0" xfId="0" applyFont="1" applyFill="1" applyBorder="1" applyAlignment="1">
      <alignment/>
    </xf>
    <xf numFmtId="0" fontId="19" fillId="0" borderId="0" xfId="0" applyFont="1" applyFill="1" applyBorder="1" applyAlignment="1">
      <alignment horizontal="right"/>
    </xf>
    <xf numFmtId="0" fontId="6" fillId="0" borderId="0" xfId="0" applyFont="1" applyFill="1" applyAlignment="1">
      <alignment horizontal="right"/>
    </xf>
    <xf numFmtId="0" fontId="6" fillId="0" borderId="0" xfId="0" applyFont="1" applyFill="1" applyBorder="1" applyAlignment="1">
      <alignment horizontal="right"/>
    </xf>
    <xf numFmtId="0" fontId="6" fillId="0" borderId="0" xfId="0" applyFont="1" applyBorder="1" applyAlignment="1">
      <alignment horizontal="right"/>
    </xf>
    <xf numFmtId="0" fontId="6" fillId="0" borderId="0" xfId="0" applyFont="1" applyAlignment="1">
      <alignment horizontal="right"/>
    </xf>
    <xf numFmtId="49" fontId="6" fillId="0" borderId="23" xfId="0" applyNumberFormat="1" applyFont="1" applyBorder="1" applyAlignment="1">
      <alignment/>
    </xf>
    <xf numFmtId="0" fontId="8" fillId="0" borderId="0" xfId="0" applyFont="1" applyBorder="1" applyAlignment="1">
      <alignment/>
    </xf>
    <xf numFmtId="0" fontId="6" fillId="0" borderId="23" xfId="0" applyFont="1" applyBorder="1" applyAlignment="1">
      <alignment horizontal="left"/>
    </xf>
    <xf numFmtId="0" fontId="6" fillId="0" borderId="0" xfId="0" applyFont="1" applyBorder="1" applyAlignment="1">
      <alignment horizontal="left"/>
    </xf>
    <xf numFmtId="3" fontId="6" fillId="0" borderId="0" xfId="0" applyNumberFormat="1" applyFont="1" applyFill="1" applyBorder="1" applyAlignment="1">
      <alignment horizontal="right"/>
    </xf>
    <xf numFmtId="0" fontId="6" fillId="0" borderId="24" xfId="0" applyFont="1" applyBorder="1" applyAlignment="1">
      <alignment horizontal="left"/>
    </xf>
    <xf numFmtId="0" fontId="6" fillId="0" borderId="10" xfId="0" applyFont="1" applyBorder="1" applyAlignment="1">
      <alignment horizontal="left"/>
    </xf>
    <xf numFmtId="0" fontId="6" fillId="0" borderId="57" xfId="0" applyFont="1" applyBorder="1" applyAlignment="1">
      <alignment/>
    </xf>
    <xf numFmtId="0" fontId="8" fillId="0" borderId="12" xfId="0" applyFont="1" applyBorder="1" applyAlignment="1">
      <alignment/>
    </xf>
    <xf numFmtId="0" fontId="8" fillId="0" borderId="13" xfId="0" applyFont="1" applyBorder="1" applyAlignment="1">
      <alignment/>
    </xf>
    <xf numFmtId="0" fontId="8" fillId="0" borderId="79" xfId="0" applyFont="1" applyBorder="1" applyAlignment="1">
      <alignment/>
    </xf>
    <xf numFmtId="0" fontId="8" fillId="0" borderId="26" xfId="0" applyFont="1" applyBorder="1" applyAlignment="1">
      <alignment/>
    </xf>
    <xf numFmtId="3" fontId="8" fillId="0" borderId="75" xfId="0" applyNumberFormat="1" applyFont="1" applyBorder="1" applyAlignment="1">
      <alignment horizontal="right"/>
    </xf>
    <xf numFmtId="0" fontId="8" fillId="0" borderId="57" xfId="0" applyFont="1" applyBorder="1" applyAlignment="1">
      <alignment/>
    </xf>
    <xf numFmtId="3" fontId="8" fillId="0" borderId="68" xfId="0" applyNumberFormat="1" applyFont="1" applyBorder="1" applyAlignment="1">
      <alignment horizontal="right"/>
    </xf>
    <xf numFmtId="0" fontId="6" fillId="0" borderId="0" xfId="0" applyFont="1" applyBorder="1" applyAlignment="1">
      <alignment horizontal="center"/>
    </xf>
    <xf numFmtId="0" fontId="8" fillId="0" borderId="0" xfId="0" applyFont="1" applyAlignment="1">
      <alignment horizontal="center"/>
    </xf>
    <xf numFmtId="0" fontId="6" fillId="0" borderId="26" xfId="0" applyFont="1" applyBorder="1" applyAlignment="1">
      <alignment horizontal="right"/>
    </xf>
    <xf numFmtId="0" fontId="6" fillId="0" borderId="24" xfId="0" applyFont="1" applyBorder="1" applyAlignment="1">
      <alignment horizontal="right"/>
    </xf>
    <xf numFmtId="0" fontId="6" fillId="0" borderId="10" xfId="0" applyFont="1" applyBorder="1" applyAlignment="1">
      <alignment horizontal="right"/>
    </xf>
    <xf numFmtId="0" fontId="25" fillId="7" borderId="55" xfId="0" applyFont="1" applyFill="1" applyBorder="1" applyAlignment="1">
      <alignment/>
    </xf>
    <xf numFmtId="0" fontId="25" fillId="7" borderId="34" xfId="0" applyFont="1" applyFill="1" applyBorder="1" applyAlignment="1">
      <alignment/>
    </xf>
    <xf numFmtId="0" fontId="25" fillId="7" borderId="80" xfId="0" applyFont="1" applyFill="1" applyBorder="1" applyAlignment="1">
      <alignment/>
    </xf>
    <xf numFmtId="0" fontId="8" fillId="7" borderId="34" xfId="0" applyFont="1" applyFill="1" applyBorder="1" applyAlignment="1">
      <alignment horizontal="right"/>
    </xf>
    <xf numFmtId="0" fontId="25" fillId="0" borderId="13" xfId="0" applyFont="1" applyBorder="1" applyAlignment="1">
      <alignment/>
    </xf>
    <xf numFmtId="3" fontId="8" fillId="0" borderId="57" xfId="0" applyNumberFormat="1" applyFont="1" applyBorder="1" applyAlignment="1">
      <alignment horizontal="right"/>
    </xf>
    <xf numFmtId="0" fontId="8" fillId="0" borderId="13" xfId="0" applyFont="1" applyBorder="1" applyAlignment="1">
      <alignment horizontal="right"/>
    </xf>
    <xf numFmtId="0" fontId="19" fillId="0" borderId="0" xfId="0" applyFont="1" applyAlignment="1">
      <alignment/>
    </xf>
    <xf numFmtId="0" fontId="21" fillId="0" borderId="81" xfId="47" applyFont="1" applyFill="1" applyBorder="1">
      <alignment/>
      <protection/>
    </xf>
    <xf numFmtId="3" fontId="21" fillId="0" borderId="82" xfId="47" applyNumberFormat="1" applyFont="1" applyFill="1" applyBorder="1" applyAlignment="1">
      <alignment horizontal="right"/>
      <protection/>
    </xf>
    <xf numFmtId="3" fontId="10" fillId="0" borderId="69" xfId="47" applyNumberFormat="1" applyFont="1" applyFill="1" applyBorder="1" applyAlignment="1">
      <alignment horizontal="right"/>
      <protection/>
    </xf>
    <xf numFmtId="3" fontId="6" fillId="0" borderId="37" xfId="0" applyNumberFormat="1" applyFont="1" applyFill="1" applyBorder="1" applyAlignment="1">
      <alignment vertical="center" wrapText="1"/>
    </xf>
    <xf numFmtId="3" fontId="6" fillId="0" borderId="39" xfId="0" applyNumberFormat="1" applyFont="1" applyFill="1" applyBorder="1" applyAlignment="1">
      <alignment vertical="center" wrapText="1"/>
    </xf>
    <xf numFmtId="3" fontId="6" fillId="0" borderId="41" xfId="0" applyNumberFormat="1" applyFont="1" applyFill="1" applyBorder="1" applyAlignment="1">
      <alignment vertical="center" wrapText="1"/>
    </xf>
    <xf numFmtId="0" fontId="13" fillId="0" borderId="67" xfId="0" applyFont="1" applyFill="1" applyBorder="1" applyAlignment="1">
      <alignment vertical="center"/>
    </xf>
    <xf numFmtId="0" fontId="13" fillId="0" borderId="57" xfId="0" applyFont="1" applyBorder="1" applyAlignment="1">
      <alignment vertical="center"/>
    </xf>
    <xf numFmtId="3" fontId="13" fillId="0" borderId="57" xfId="0" applyNumberFormat="1" applyFont="1" applyFill="1" applyBorder="1" applyAlignment="1">
      <alignment vertical="center" wrapText="1"/>
    </xf>
    <xf numFmtId="0" fontId="6" fillId="25" borderId="20" xfId="0" applyFont="1" applyFill="1" applyBorder="1" applyAlignment="1">
      <alignment vertical="center" wrapText="1"/>
    </xf>
    <xf numFmtId="168" fontId="10" fillId="0" borderId="64" xfId="47" applyNumberFormat="1" applyFont="1" applyBorder="1" applyAlignment="1">
      <alignment horizontal="center"/>
      <protection/>
    </xf>
    <xf numFmtId="3" fontId="10" fillId="0" borderId="26" xfId="47" applyNumberFormat="1" applyFont="1" applyBorder="1" applyAlignment="1">
      <alignment horizontal="center"/>
      <protection/>
    </xf>
    <xf numFmtId="3" fontId="19" fillId="0" borderId="50" xfId="47" applyNumberFormat="1" applyFont="1" applyFill="1" applyBorder="1" applyAlignment="1">
      <alignment horizontal="left"/>
      <protection/>
    </xf>
    <xf numFmtId="3" fontId="19" fillId="0" borderId="69" xfId="47" applyNumberFormat="1" applyFont="1" applyFill="1" applyBorder="1" applyAlignment="1">
      <alignment horizontal="left"/>
      <protection/>
    </xf>
    <xf numFmtId="3" fontId="25" fillId="0" borderId="56" xfId="47" applyNumberFormat="1" applyFont="1" applyFill="1" applyBorder="1" applyAlignment="1">
      <alignment horizontal="left"/>
      <protection/>
    </xf>
    <xf numFmtId="3" fontId="19" fillId="0" borderId="51" xfId="47" applyNumberFormat="1" applyFont="1" applyFill="1" applyBorder="1" applyAlignment="1">
      <alignment horizontal="left"/>
      <protection/>
    </xf>
    <xf numFmtId="3" fontId="46" fillId="0" borderId="56" xfId="47" applyNumberFormat="1" applyFont="1" applyFill="1" applyBorder="1" applyAlignment="1">
      <alignment horizontal="left"/>
      <protection/>
    </xf>
    <xf numFmtId="0" fontId="26" fillId="0" borderId="0" xfId="47" applyFont="1">
      <alignment/>
      <protection/>
    </xf>
    <xf numFmtId="3" fontId="10" fillId="0" borderId="73" xfId="47" applyNumberFormat="1" applyFont="1" applyFill="1" applyBorder="1" applyAlignment="1">
      <alignment horizontal="right"/>
      <protection/>
    </xf>
    <xf numFmtId="0" fontId="10" fillId="4" borderId="81" xfId="47" applyFont="1" applyFill="1" applyBorder="1">
      <alignment/>
      <protection/>
    </xf>
    <xf numFmtId="3" fontId="10" fillId="4" borderId="51" xfId="47" applyNumberFormat="1" applyFont="1" applyFill="1" applyBorder="1" applyAlignment="1">
      <alignment horizontal="right"/>
      <protection/>
    </xf>
    <xf numFmtId="3" fontId="25" fillId="4" borderId="51" xfId="47" applyNumberFormat="1" applyFont="1" applyFill="1" applyBorder="1" applyAlignment="1">
      <alignment horizontal="left"/>
      <protection/>
    </xf>
    <xf numFmtId="3" fontId="10" fillId="4" borderId="82" xfId="47" applyNumberFormat="1" applyFont="1" applyFill="1" applyBorder="1" applyAlignment="1">
      <alignment horizontal="right"/>
      <protection/>
    </xf>
    <xf numFmtId="0" fontId="10" fillId="0" borderId="0" xfId="47" applyFont="1" applyFill="1" applyBorder="1">
      <alignment/>
      <protection/>
    </xf>
    <xf numFmtId="3" fontId="10" fillId="0" borderId="0" xfId="47" applyNumberFormat="1" applyFont="1" applyFill="1" applyBorder="1" applyAlignment="1">
      <alignment horizontal="right"/>
      <protection/>
    </xf>
    <xf numFmtId="3" fontId="25" fillId="0" borderId="0" xfId="47" applyNumberFormat="1" applyFont="1" applyFill="1" applyBorder="1" applyAlignment="1">
      <alignment horizontal="left"/>
      <protection/>
    </xf>
    <xf numFmtId="0" fontId="26" fillId="0" borderId="0" xfId="47" applyFont="1">
      <alignment/>
      <protection/>
    </xf>
    <xf numFmtId="0" fontId="47" fillId="0" borderId="0" xfId="47" applyFont="1">
      <alignment/>
      <protection/>
    </xf>
    <xf numFmtId="3" fontId="47" fillId="0" borderId="0" xfId="47" applyNumberFormat="1" applyFont="1">
      <alignment/>
      <protection/>
    </xf>
    <xf numFmtId="0" fontId="13" fillId="0" borderId="83" xfId="0" applyFont="1" applyBorder="1" applyAlignment="1">
      <alignment/>
    </xf>
    <xf numFmtId="0" fontId="6" fillId="0" borderId="84" xfId="0" applyFont="1" applyBorder="1" applyAlignment="1">
      <alignment/>
    </xf>
    <xf numFmtId="0" fontId="6" fillId="0" borderId="85" xfId="0" applyFont="1" applyBorder="1" applyAlignment="1">
      <alignment/>
    </xf>
    <xf numFmtId="0" fontId="13" fillId="0" borderId="86" xfId="0" applyFont="1" applyBorder="1" applyAlignment="1">
      <alignment/>
    </xf>
    <xf numFmtId="0" fontId="6" fillId="0" borderId="87" xfId="0" applyFont="1" applyBorder="1" applyAlignment="1">
      <alignment/>
    </xf>
    <xf numFmtId="0" fontId="19" fillId="0" borderId="88" xfId="0" applyFont="1" applyBorder="1" applyAlignment="1">
      <alignment/>
    </xf>
    <xf numFmtId="0" fontId="6" fillId="0" borderId="88" xfId="0" applyFont="1" applyBorder="1" applyAlignment="1">
      <alignment/>
    </xf>
    <xf numFmtId="0" fontId="6" fillId="0" borderId="89" xfId="0" applyFont="1" applyBorder="1" applyAlignment="1">
      <alignment/>
    </xf>
    <xf numFmtId="0" fontId="19" fillId="0" borderId="90" xfId="0" applyFont="1" applyFill="1" applyBorder="1" applyAlignment="1">
      <alignment horizontal="left"/>
    </xf>
    <xf numFmtId="0" fontId="19" fillId="0" borderId="0" xfId="0" applyFont="1" applyFill="1" applyBorder="1" applyAlignment="1">
      <alignment horizontal="left"/>
    </xf>
    <xf numFmtId="49" fontId="19" fillId="0" borderId="0" xfId="0" applyNumberFormat="1" applyFont="1" applyBorder="1" applyAlignment="1">
      <alignment horizontal="right"/>
    </xf>
    <xf numFmtId="0" fontId="19" fillId="0" borderId="79" xfId="0" applyFont="1" applyFill="1" applyBorder="1" applyAlignment="1">
      <alignment horizontal="left"/>
    </xf>
    <xf numFmtId="0" fontId="8" fillId="0" borderId="26" xfId="0" applyFont="1" applyFill="1" applyBorder="1" applyAlignment="1">
      <alignment horizontal="right"/>
    </xf>
    <xf numFmtId="3" fontId="6" fillId="0" borderId="75" xfId="0" applyNumberFormat="1" applyFont="1" applyFill="1" applyBorder="1" applyAlignment="1">
      <alignment horizontal="right"/>
    </xf>
    <xf numFmtId="3" fontId="8" fillId="0" borderId="79" xfId="0" applyNumberFormat="1" applyFont="1" applyBorder="1" applyAlignment="1">
      <alignment horizontal="right"/>
    </xf>
    <xf numFmtId="0" fontId="26" fillId="0" borderId="56" xfId="47" applyBorder="1">
      <alignment/>
      <protection/>
    </xf>
    <xf numFmtId="3" fontId="14" fillId="0" borderId="15" xfId="0" applyNumberFormat="1" applyFont="1" applyFill="1" applyBorder="1" applyAlignment="1">
      <alignment vertical="center"/>
    </xf>
    <xf numFmtId="3" fontId="14" fillId="0" borderId="13" xfId="0" applyNumberFormat="1" applyFont="1" applyFill="1" applyBorder="1" applyAlignment="1">
      <alignment vertical="center"/>
    </xf>
    <xf numFmtId="3" fontId="14" fillId="0" borderId="33" xfId="0" applyNumberFormat="1" applyFont="1" applyFill="1" applyBorder="1" applyAlignment="1">
      <alignment vertical="center"/>
    </xf>
    <xf numFmtId="0" fontId="21" fillId="0" borderId="16" xfId="0" applyFont="1" applyBorder="1" applyAlignment="1">
      <alignment vertical="center" wrapText="1"/>
    </xf>
    <xf numFmtId="0" fontId="48" fillId="25" borderId="15" xfId="0" applyFont="1" applyFill="1" applyBorder="1" applyAlignment="1">
      <alignment vertical="center" wrapText="1"/>
    </xf>
    <xf numFmtId="0" fontId="21" fillId="0" borderId="15" xfId="0" applyFont="1" applyFill="1" applyBorder="1" applyAlignment="1">
      <alignment vertical="center" wrapText="1"/>
    </xf>
    <xf numFmtId="0" fontId="48" fillId="25" borderId="24" xfId="0" applyFont="1" applyFill="1" applyBorder="1" applyAlignment="1">
      <alignment vertical="center" wrapText="1"/>
    </xf>
    <xf numFmtId="0" fontId="21" fillId="0" borderId="58" xfId="0" applyFont="1" applyBorder="1" applyAlignment="1">
      <alignment vertical="center"/>
    </xf>
    <xf numFmtId="0" fontId="21" fillId="24" borderId="58" xfId="0" applyFont="1" applyFill="1" applyBorder="1" applyAlignment="1">
      <alignment vertical="center" wrapText="1"/>
    </xf>
    <xf numFmtId="0" fontId="21" fillId="0" borderId="58" xfId="0" applyFont="1" applyBorder="1" applyAlignment="1">
      <alignment vertical="center" wrapText="1"/>
    </xf>
    <xf numFmtId="0" fontId="21" fillId="0" borderId="19" xfId="0" applyFont="1" applyBorder="1" applyAlignment="1">
      <alignment vertical="center"/>
    </xf>
    <xf numFmtId="0" fontId="21" fillId="0" borderId="21" xfId="0" applyFont="1" applyBorder="1" applyAlignment="1">
      <alignment vertical="center"/>
    </xf>
    <xf numFmtId="0" fontId="21" fillId="24" borderId="23" xfId="0" applyFont="1" applyFill="1" applyBorder="1" applyAlignment="1">
      <alignment vertical="center" wrapText="1"/>
    </xf>
    <xf numFmtId="0" fontId="21" fillId="0" borderId="18" xfId="0" applyFont="1" applyBorder="1" applyAlignment="1">
      <alignment vertical="center"/>
    </xf>
    <xf numFmtId="0" fontId="21" fillId="0" borderId="22" xfId="0" applyFont="1" applyBorder="1" applyAlignment="1">
      <alignment vertical="center"/>
    </xf>
    <xf numFmtId="3" fontId="14" fillId="25" borderId="33" xfId="0" applyNumberFormat="1" applyFont="1" applyFill="1" applyBorder="1" applyAlignment="1">
      <alignment vertical="center"/>
    </xf>
    <xf numFmtId="4" fontId="6" fillId="0" borderId="18" xfId="0" applyNumberFormat="1" applyFont="1" applyFill="1" applyBorder="1" applyAlignment="1">
      <alignment vertical="center"/>
    </xf>
    <xf numFmtId="0" fontId="13" fillId="0" borderId="91" xfId="0" applyFont="1" applyBorder="1" applyAlignment="1">
      <alignment/>
    </xf>
    <xf numFmtId="0" fontId="6" fillId="0" borderId="25" xfId="0" applyFont="1" applyBorder="1" applyAlignment="1">
      <alignment vertical="center" wrapText="1"/>
    </xf>
    <xf numFmtId="0" fontId="25" fillId="0" borderId="0" xfId="0" applyFont="1" applyBorder="1" applyAlignment="1">
      <alignment/>
    </xf>
    <xf numFmtId="3" fontId="8" fillId="0" borderId="0" xfId="0" applyNumberFormat="1" applyFont="1" applyBorder="1" applyAlignment="1">
      <alignment horizontal="right"/>
    </xf>
    <xf numFmtId="0" fontId="8" fillId="0" borderId="0" xfId="0" applyFont="1" applyBorder="1" applyAlignment="1">
      <alignment horizontal="right"/>
    </xf>
    <xf numFmtId="4" fontId="8" fillId="0" borderId="22" xfId="0" applyNumberFormat="1" applyFont="1" applyFill="1" applyBorder="1" applyAlignment="1">
      <alignment vertical="center"/>
    </xf>
    <xf numFmtId="3" fontId="6" fillId="17" borderId="78" xfId="0" applyNumberFormat="1" applyFont="1" applyFill="1" applyBorder="1" applyAlignment="1">
      <alignment/>
    </xf>
    <xf numFmtId="3" fontId="6" fillId="17" borderId="73" xfId="0" applyNumberFormat="1" applyFont="1" applyFill="1" applyBorder="1" applyAlignment="1">
      <alignment/>
    </xf>
    <xf numFmtId="0" fontId="19" fillId="0" borderId="76" xfId="0" applyFont="1" applyFill="1" applyBorder="1" applyAlignment="1">
      <alignment horizontal="left"/>
    </xf>
    <xf numFmtId="0" fontId="0" fillId="8" borderId="13" xfId="0" applyFill="1" applyBorder="1" applyAlignment="1">
      <alignment/>
    </xf>
    <xf numFmtId="0" fontId="47" fillId="0" borderId="0" xfId="47" applyFont="1" applyAlignment="1">
      <alignment horizontal="right"/>
      <protection/>
    </xf>
    <xf numFmtId="0" fontId="47" fillId="0" borderId="0" xfId="47" applyFont="1" applyAlignment="1">
      <alignment horizontal="left"/>
      <protection/>
    </xf>
    <xf numFmtId="4" fontId="47" fillId="0" borderId="0" xfId="47" applyNumberFormat="1" applyFont="1">
      <alignment/>
      <protection/>
    </xf>
    <xf numFmtId="0" fontId="26" fillId="0" borderId="0" xfId="47" applyAlignment="1">
      <alignment horizontal="right"/>
      <protection/>
    </xf>
    <xf numFmtId="0" fontId="26" fillId="0" borderId="0" xfId="47" applyAlignment="1">
      <alignment/>
      <protection/>
    </xf>
    <xf numFmtId="4" fontId="26" fillId="0" borderId="0" xfId="47" applyNumberFormat="1">
      <alignment/>
      <protection/>
    </xf>
    <xf numFmtId="0" fontId="47" fillId="0" borderId="0" xfId="47" applyFont="1" applyAlignment="1">
      <alignment/>
      <protection/>
    </xf>
    <xf numFmtId="0" fontId="0" fillId="0" borderId="0" xfId="0" applyFont="1" applyAlignment="1">
      <alignment/>
    </xf>
    <xf numFmtId="0" fontId="8" fillId="0" borderId="12" xfId="0" applyFont="1" applyFill="1" applyBorder="1" applyAlignment="1">
      <alignment horizontal="right" vertical="center" wrapText="1"/>
    </xf>
    <xf numFmtId="3" fontId="8" fillId="0" borderId="12" xfId="0" applyNumberFormat="1" applyFont="1" applyFill="1" applyBorder="1" applyAlignment="1">
      <alignment vertical="center"/>
    </xf>
    <xf numFmtId="0" fontId="8" fillId="0" borderId="75" xfId="0" applyFont="1" applyFill="1" applyBorder="1" applyAlignment="1">
      <alignment horizontal="right" vertical="center" wrapText="1"/>
    </xf>
    <xf numFmtId="3" fontId="6" fillId="0" borderId="65" xfId="0" applyNumberFormat="1" applyFont="1" applyFill="1" applyBorder="1" applyAlignment="1">
      <alignment vertical="center"/>
    </xf>
    <xf numFmtId="3" fontId="6" fillId="0" borderId="66" xfId="0" applyNumberFormat="1" applyFont="1" applyFill="1" applyBorder="1" applyAlignment="1">
      <alignment vertical="center"/>
    </xf>
    <xf numFmtId="3" fontId="6" fillId="0" borderId="78" xfId="0" applyNumberFormat="1" applyFont="1" applyFill="1" applyBorder="1" applyAlignment="1">
      <alignment vertical="center"/>
    </xf>
    <xf numFmtId="3" fontId="8" fillId="0" borderId="68" xfId="0" applyNumberFormat="1" applyFont="1" applyFill="1" applyBorder="1" applyAlignment="1">
      <alignment vertical="center"/>
    </xf>
    <xf numFmtId="3" fontId="6" fillId="0" borderId="17" xfId="0" applyNumberFormat="1" applyFont="1" applyFill="1" applyBorder="1" applyAlignment="1">
      <alignment vertical="center" wrapText="1"/>
    </xf>
    <xf numFmtId="3" fontId="6" fillId="0" borderId="19" xfId="0" applyNumberFormat="1" applyFont="1" applyFill="1" applyBorder="1" applyAlignment="1">
      <alignment vertical="center" wrapText="1"/>
    </xf>
    <xf numFmtId="3" fontId="6" fillId="0" borderId="21" xfId="0" applyNumberFormat="1" applyFont="1" applyFill="1" applyBorder="1" applyAlignment="1">
      <alignment vertical="center" wrapText="1"/>
    </xf>
    <xf numFmtId="3" fontId="13" fillId="0" borderId="12" xfId="0" applyNumberFormat="1" applyFont="1" applyFill="1" applyBorder="1" applyAlignment="1">
      <alignment vertical="center" wrapText="1"/>
    </xf>
    <xf numFmtId="0" fontId="8" fillId="0" borderId="79" xfId="0" applyFont="1" applyFill="1" applyBorder="1" applyAlignment="1">
      <alignment horizontal="right" vertical="center" wrapText="1"/>
    </xf>
    <xf numFmtId="3" fontId="6" fillId="0" borderId="92" xfId="0" applyNumberFormat="1" applyFont="1" applyFill="1" applyBorder="1" applyAlignment="1">
      <alignment vertical="center" wrapText="1"/>
    </xf>
    <xf numFmtId="3" fontId="6" fillId="0" borderId="50" xfId="0" applyNumberFormat="1" applyFont="1" applyFill="1" applyBorder="1" applyAlignment="1">
      <alignment vertical="center" wrapText="1"/>
    </xf>
    <xf numFmtId="3" fontId="6" fillId="0" borderId="69" xfId="0" applyNumberFormat="1" applyFont="1" applyFill="1" applyBorder="1" applyAlignment="1">
      <alignment vertical="center" wrapText="1"/>
    </xf>
    <xf numFmtId="3" fontId="13" fillId="0" borderId="56" xfId="0" applyNumberFormat="1" applyFont="1" applyFill="1" applyBorder="1" applyAlignment="1">
      <alignment vertical="center" wrapText="1"/>
    </xf>
    <xf numFmtId="3" fontId="6" fillId="0" borderId="55" xfId="0" applyNumberFormat="1" applyFont="1" applyFill="1" applyBorder="1" applyAlignment="1">
      <alignment vertical="center"/>
    </xf>
    <xf numFmtId="3" fontId="8" fillId="0" borderId="57" xfId="0" applyNumberFormat="1" applyFont="1" applyFill="1" applyBorder="1" applyAlignment="1">
      <alignment vertical="center"/>
    </xf>
    <xf numFmtId="0" fontId="8" fillId="0" borderId="64" xfId="0" applyFont="1" applyFill="1" applyBorder="1" applyAlignment="1">
      <alignment horizontal="right" vertical="center" wrapText="1"/>
    </xf>
    <xf numFmtId="3" fontId="6" fillId="0" borderId="92" xfId="0" applyNumberFormat="1" applyFont="1" applyFill="1" applyBorder="1" applyAlignment="1">
      <alignment vertical="center"/>
    </xf>
    <xf numFmtId="3" fontId="6" fillId="0" borderId="54" xfId="0" applyNumberFormat="1" applyFont="1" applyFill="1" applyBorder="1" applyAlignment="1">
      <alignment vertical="center"/>
    </xf>
    <xf numFmtId="3" fontId="8" fillId="0" borderId="56" xfId="0" applyNumberFormat="1" applyFont="1" applyFill="1" applyBorder="1" applyAlignment="1">
      <alignment vertical="center"/>
    </xf>
    <xf numFmtId="0" fontId="8" fillId="0" borderId="57" xfId="0" applyFont="1" applyFill="1" applyBorder="1" applyAlignment="1">
      <alignment horizontal="right" vertical="center" wrapText="1"/>
    </xf>
    <xf numFmtId="0" fontId="8" fillId="0" borderId="68" xfId="0" applyFont="1" applyFill="1" applyBorder="1" applyAlignment="1">
      <alignment horizontal="right" vertical="center" wrapText="1"/>
    </xf>
    <xf numFmtId="3" fontId="13" fillId="0" borderId="15" xfId="0" applyNumberFormat="1" applyFont="1" applyFill="1" applyBorder="1" applyAlignment="1">
      <alignment horizontal="right" vertical="center" wrapText="1"/>
    </xf>
    <xf numFmtId="3" fontId="6" fillId="0" borderId="81" xfId="0" applyNumberFormat="1" applyFont="1" applyFill="1" applyBorder="1" applyAlignment="1">
      <alignment vertical="center" wrapText="1"/>
    </xf>
    <xf numFmtId="3" fontId="6" fillId="0" borderId="51" xfId="0" applyNumberFormat="1" applyFont="1" applyFill="1" applyBorder="1" applyAlignment="1">
      <alignment vertical="center" wrapText="1"/>
    </xf>
    <xf numFmtId="3" fontId="6" fillId="0" borderId="52" xfId="0" applyNumberFormat="1" applyFont="1" applyFill="1" applyBorder="1" applyAlignment="1">
      <alignment vertical="center" wrapText="1"/>
    </xf>
    <xf numFmtId="0" fontId="52" fillId="0" borderId="0" xfId="0" applyFont="1" applyBorder="1" applyAlignment="1">
      <alignment horizontal="left"/>
    </xf>
    <xf numFmtId="0" fontId="8" fillId="17" borderId="68" xfId="0" applyFont="1" applyFill="1" applyBorder="1" applyAlignment="1">
      <alignment horizontal="center" vertical="center" wrapText="1"/>
    </xf>
    <xf numFmtId="0" fontId="8" fillId="17" borderId="57" xfId="0" applyFont="1" applyFill="1" applyBorder="1" applyAlignment="1">
      <alignment horizontal="center" vertical="center" wrapText="1"/>
    </xf>
    <xf numFmtId="167" fontId="8" fillId="0" borderId="0" xfId="0" applyNumberFormat="1" applyFont="1" applyBorder="1" applyAlignment="1">
      <alignment/>
    </xf>
    <xf numFmtId="4" fontId="6" fillId="0" borderId="0" xfId="0" applyNumberFormat="1" applyFont="1" applyAlignment="1">
      <alignment/>
    </xf>
    <xf numFmtId="3" fontId="0" fillId="0" borderId="0" xfId="0" applyNumberFormat="1" applyAlignment="1">
      <alignment/>
    </xf>
    <xf numFmtId="3" fontId="0" fillId="0" borderId="13" xfId="0" applyNumberFormat="1" applyBorder="1" applyAlignment="1">
      <alignment vertical="center"/>
    </xf>
    <xf numFmtId="0" fontId="6" fillId="0" borderId="0" xfId="0" applyNumberFormat="1" applyFont="1" applyAlignment="1">
      <alignment/>
    </xf>
    <xf numFmtId="3" fontId="19" fillId="25" borderId="20" xfId="0" applyNumberFormat="1" applyFont="1" applyFill="1" applyBorder="1" applyAlignment="1">
      <alignment/>
    </xf>
    <xf numFmtId="3" fontId="19" fillId="25" borderId="23" xfId="0" applyNumberFormat="1" applyFont="1" applyFill="1" applyBorder="1" applyAlignment="1">
      <alignment horizontal="center"/>
    </xf>
    <xf numFmtId="3" fontId="19" fillId="0" borderId="15" xfId="0" applyNumberFormat="1" applyFont="1" applyBorder="1" applyAlignment="1">
      <alignment horizontal="center"/>
    </xf>
    <xf numFmtId="3" fontId="19" fillId="0" borderId="35" xfId="0" applyNumberFormat="1" applyFont="1" applyBorder="1" applyAlignment="1">
      <alignment/>
    </xf>
    <xf numFmtId="3" fontId="25" fillId="0" borderId="12" xfId="0" applyNumberFormat="1" applyFont="1" applyBorder="1" applyAlignment="1">
      <alignment/>
    </xf>
    <xf numFmtId="0" fontId="6" fillId="6" borderId="0" xfId="0" applyFont="1" applyFill="1" applyAlignment="1">
      <alignment/>
    </xf>
    <xf numFmtId="0" fontId="6" fillId="0" borderId="90" xfId="0" applyFont="1" applyBorder="1" applyAlignment="1">
      <alignment vertical="center" wrapText="1"/>
    </xf>
    <xf numFmtId="0" fontId="8" fillId="0" borderId="75" xfId="0" applyFont="1" applyBorder="1" applyAlignment="1">
      <alignment horizontal="right" vertical="center"/>
    </xf>
    <xf numFmtId="0" fontId="6" fillId="7" borderId="57" xfId="0" applyFont="1" applyFill="1" applyBorder="1" applyAlignment="1">
      <alignment vertical="center"/>
    </xf>
    <xf numFmtId="167" fontId="6" fillId="0" borderId="39" xfId="0" applyNumberFormat="1" applyFont="1" applyFill="1" applyBorder="1" applyAlignment="1">
      <alignment vertical="center"/>
    </xf>
    <xf numFmtId="0" fontId="20" fillId="7" borderId="57" xfId="0" applyFont="1" applyFill="1" applyBorder="1" applyAlignment="1">
      <alignment vertical="center"/>
    </xf>
    <xf numFmtId="167" fontId="6" fillId="0" borderId="66" xfId="0" applyNumberFormat="1" applyFont="1" applyFill="1" applyBorder="1" applyAlignment="1">
      <alignment vertical="center"/>
    </xf>
    <xf numFmtId="0" fontId="8" fillId="7" borderId="57" xfId="0" applyFont="1" applyFill="1" applyBorder="1" applyAlignment="1">
      <alignment vertical="center"/>
    </xf>
    <xf numFmtId="1" fontId="8" fillId="0" borderId="90" xfId="0" applyNumberFormat="1" applyFont="1" applyFill="1" applyBorder="1" applyAlignment="1">
      <alignment/>
    </xf>
    <xf numFmtId="1" fontId="22" fillId="0" borderId="90" xfId="0" applyNumberFormat="1" applyFont="1" applyFill="1" applyBorder="1" applyAlignment="1">
      <alignment/>
    </xf>
    <xf numFmtId="0" fontId="22" fillId="0" borderId="90" xfId="0" applyFont="1" applyFill="1" applyBorder="1" applyAlignment="1">
      <alignment/>
    </xf>
    <xf numFmtId="0" fontId="22" fillId="0" borderId="90" xfId="0" applyFont="1" applyFill="1" applyBorder="1" applyAlignment="1">
      <alignment horizontal="right"/>
    </xf>
    <xf numFmtId="0" fontId="8" fillId="0" borderId="90" xfId="0" applyFont="1" applyFill="1" applyBorder="1" applyAlignment="1">
      <alignment/>
    </xf>
    <xf numFmtId="0" fontId="8" fillId="0" borderId="90" xfId="0" applyFont="1" applyBorder="1" applyAlignment="1">
      <alignment/>
    </xf>
    <xf numFmtId="0" fontId="6" fillId="0" borderId="90" xfId="0" applyFont="1" applyBorder="1" applyAlignment="1">
      <alignment/>
    </xf>
    <xf numFmtId="0" fontId="8" fillId="0" borderId="79" xfId="0" applyFont="1" applyBorder="1" applyAlignment="1">
      <alignment horizontal="right" vertical="center"/>
    </xf>
    <xf numFmtId="0" fontId="24" fillId="0" borderId="90" xfId="0" applyFont="1" applyFill="1" applyBorder="1" applyAlignment="1">
      <alignment horizontal="left"/>
    </xf>
    <xf numFmtId="0" fontId="6" fillId="0" borderId="72" xfId="0" applyFont="1" applyBorder="1" applyAlignment="1">
      <alignment vertical="center" wrapText="1"/>
    </xf>
    <xf numFmtId="0" fontId="6" fillId="0" borderId="93" xfId="0" applyFont="1" applyFill="1" applyBorder="1" applyAlignment="1">
      <alignment vertical="center"/>
    </xf>
    <xf numFmtId="0" fontId="6" fillId="0" borderId="94" xfId="0" applyFont="1" applyFill="1" applyBorder="1" applyAlignment="1">
      <alignment vertical="center"/>
    </xf>
    <xf numFmtId="0" fontId="8" fillId="0" borderId="95" xfId="0" applyFont="1" applyFill="1" applyBorder="1" applyAlignment="1">
      <alignment vertical="center"/>
    </xf>
    <xf numFmtId="0" fontId="23" fillId="0" borderId="90" xfId="0" applyFont="1" applyFill="1" applyBorder="1" applyAlignment="1">
      <alignment/>
    </xf>
    <xf numFmtId="0" fontId="6" fillId="0" borderId="90" xfId="0" applyFont="1" applyFill="1" applyBorder="1" applyAlignment="1">
      <alignment/>
    </xf>
    <xf numFmtId="0" fontId="6" fillId="0" borderId="33" xfId="0" applyFont="1" applyFill="1" applyBorder="1" applyAlignment="1">
      <alignment vertical="center" wrapText="1"/>
    </xf>
    <xf numFmtId="0" fontId="8" fillId="0" borderId="20" xfId="0" applyFont="1" applyFill="1" applyBorder="1" applyAlignment="1">
      <alignment vertical="center" wrapText="1"/>
    </xf>
    <xf numFmtId="167" fontId="8" fillId="0" borderId="66" xfId="0" applyNumberFormat="1" applyFont="1" applyFill="1" applyBorder="1" applyAlignment="1">
      <alignment vertical="center"/>
    </xf>
    <xf numFmtId="0" fontId="6" fillId="0" borderId="96" xfId="0" applyFont="1" applyBorder="1" applyAlignment="1">
      <alignment/>
    </xf>
    <xf numFmtId="167" fontId="6" fillId="0" borderId="46" xfId="0" applyNumberFormat="1" applyFont="1" applyFill="1" applyBorder="1" applyAlignment="1">
      <alignment vertical="center"/>
    </xf>
    <xf numFmtId="0" fontId="6" fillId="0" borderId="32" xfId="0" applyFont="1" applyBorder="1" applyAlignment="1">
      <alignment/>
    </xf>
    <xf numFmtId="0" fontId="19" fillId="0" borderId="32" xfId="0" applyFont="1" applyBorder="1" applyAlignment="1">
      <alignment wrapText="1"/>
    </xf>
    <xf numFmtId="0" fontId="6" fillId="0" borderId="18" xfId="0" applyFont="1" applyFill="1" applyBorder="1" applyAlignment="1">
      <alignment vertical="center" wrapText="1"/>
    </xf>
    <xf numFmtId="0" fontId="9" fillId="0" borderId="96" xfId="0" applyFont="1" applyBorder="1" applyAlignment="1">
      <alignment/>
    </xf>
    <xf numFmtId="0" fontId="6" fillId="0" borderId="20" xfId="0" applyFont="1" applyFill="1" applyBorder="1" applyAlignment="1">
      <alignment vertical="center"/>
    </xf>
    <xf numFmtId="0" fontId="6" fillId="0" borderId="32" xfId="0" applyFont="1" applyBorder="1" applyAlignment="1">
      <alignment horizontal="left"/>
    </xf>
    <xf numFmtId="3" fontId="6" fillId="0" borderId="32" xfId="0" applyNumberFormat="1" applyFont="1" applyBorder="1" applyAlignment="1">
      <alignment/>
    </xf>
    <xf numFmtId="3" fontId="6" fillId="0" borderId="60" xfId="0" applyNumberFormat="1" applyFont="1" applyFill="1" applyBorder="1" applyAlignment="1">
      <alignment vertical="center"/>
    </xf>
    <xf numFmtId="0" fontId="21" fillId="0" borderId="19" xfId="0" applyFont="1" applyBorder="1" applyAlignment="1">
      <alignment vertical="center" wrapText="1"/>
    </xf>
    <xf numFmtId="3" fontId="6" fillId="0" borderId="19" xfId="0" applyNumberFormat="1" applyFont="1" applyFill="1" applyBorder="1" applyAlignment="1">
      <alignment vertical="center"/>
    </xf>
    <xf numFmtId="3" fontId="14" fillId="25" borderId="66" xfId="0" applyNumberFormat="1" applyFont="1" applyFill="1" applyBorder="1" applyAlignment="1">
      <alignment vertical="center"/>
    </xf>
    <xf numFmtId="1" fontId="6" fillId="0" borderId="32" xfId="0" applyNumberFormat="1" applyFont="1" applyBorder="1" applyAlignment="1">
      <alignment/>
    </xf>
    <xf numFmtId="0" fontId="6" fillId="0" borderId="19" xfId="0" applyFont="1" applyFill="1" applyBorder="1" applyAlignment="1">
      <alignment vertical="center" wrapText="1"/>
    </xf>
    <xf numFmtId="167" fontId="6" fillId="0" borderId="93" xfId="0" applyNumberFormat="1" applyFont="1" applyFill="1" applyBorder="1" applyAlignment="1">
      <alignment vertical="center"/>
    </xf>
    <xf numFmtId="3" fontId="6" fillId="25" borderId="19" xfId="0" applyNumberFormat="1" applyFont="1" applyFill="1" applyBorder="1" applyAlignment="1" applyProtection="1">
      <alignment vertical="center"/>
      <protection locked="0"/>
    </xf>
    <xf numFmtId="3" fontId="6" fillId="25" borderId="39" xfId="0" applyNumberFormat="1" applyFont="1" applyFill="1" applyBorder="1" applyAlignment="1" applyProtection="1">
      <alignment vertical="center"/>
      <protection locked="0"/>
    </xf>
    <xf numFmtId="0" fontId="6" fillId="0" borderId="19" xfId="0" applyFont="1" applyBorder="1" applyAlignment="1">
      <alignment vertical="center" wrapText="1"/>
    </xf>
    <xf numFmtId="3" fontId="8" fillId="0" borderId="31" xfId="0" applyNumberFormat="1" applyFont="1" applyFill="1" applyBorder="1" applyAlignment="1">
      <alignment vertical="center"/>
    </xf>
    <xf numFmtId="3" fontId="28" fillId="0" borderId="22" xfId="0" applyNumberFormat="1" applyFont="1" applyFill="1" applyBorder="1" applyAlignment="1" applyProtection="1">
      <alignment vertical="center" wrapText="1"/>
      <protection locked="0"/>
    </xf>
    <xf numFmtId="0" fontId="25" fillId="25" borderId="16" xfId="0" applyFont="1" applyFill="1" applyBorder="1" applyAlignment="1">
      <alignment horizontal="center" vertical="center" wrapText="1"/>
    </xf>
    <xf numFmtId="3" fontId="19" fillId="25" borderId="16" xfId="0" applyNumberFormat="1" applyFont="1" applyFill="1" applyBorder="1" applyAlignment="1">
      <alignment/>
    </xf>
    <xf numFmtId="3" fontId="19" fillId="25" borderId="19" xfId="0" applyNumberFormat="1" applyFont="1" applyFill="1" applyBorder="1" applyAlignment="1">
      <alignment/>
    </xf>
    <xf numFmtId="3" fontId="19" fillId="25" borderId="22" xfId="0" applyNumberFormat="1" applyFont="1" applyFill="1" applyBorder="1" applyAlignment="1">
      <alignment/>
    </xf>
    <xf numFmtId="3" fontId="25" fillId="25" borderId="15" xfId="0" applyNumberFormat="1" applyFont="1" applyFill="1" applyBorder="1" applyAlignment="1">
      <alignment/>
    </xf>
    <xf numFmtId="3" fontId="19" fillId="25" borderId="53" xfId="0" applyNumberFormat="1" applyFont="1" applyFill="1" applyBorder="1" applyAlignment="1">
      <alignment/>
    </xf>
    <xf numFmtId="3" fontId="19" fillId="25" borderId="31" xfId="0" applyNumberFormat="1" applyFont="1" applyFill="1" applyBorder="1" applyAlignment="1">
      <alignment/>
    </xf>
    <xf numFmtId="3" fontId="19" fillId="25" borderId="12" xfId="0" applyNumberFormat="1" applyFont="1" applyFill="1" applyBorder="1" applyAlignment="1">
      <alignment/>
    </xf>
    <xf numFmtId="3" fontId="19" fillId="25" borderId="15" xfId="0" applyNumberFormat="1" applyFont="1" applyFill="1" applyBorder="1" applyAlignment="1">
      <alignment/>
    </xf>
    <xf numFmtId="3" fontId="19" fillId="25" borderId="21" xfId="0" applyNumberFormat="1" applyFont="1" applyFill="1" applyBorder="1" applyAlignment="1">
      <alignment/>
    </xf>
    <xf numFmtId="3" fontId="19" fillId="25" borderId="23" xfId="0" applyNumberFormat="1" applyFont="1" applyFill="1" applyBorder="1" applyAlignment="1">
      <alignment/>
    </xf>
    <xf numFmtId="3" fontId="19" fillId="25" borderId="18" xfId="0" applyNumberFormat="1" applyFont="1" applyFill="1" applyBorder="1" applyAlignment="1">
      <alignment/>
    </xf>
    <xf numFmtId="3" fontId="19" fillId="25" borderId="35" xfId="0" applyNumberFormat="1" applyFont="1" applyFill="1" applyBorder="1" applyAlignment="1">
      <alignment/>
    </xf>
    <xf numFmtId="3" fontId="19" fillId="25" borderId="33" xfId="0" applyNumberFormat="1" applyFont="1" applyFill="1" applyBorder="1" applyAlignment="1">
      <alignment/>
    </xf>
    <xf numFmtId="0" fontId="19" fillId="25" borderId="0" xfId="0" applyFont="1" applyFill="1" applyAlignment="1">
      <alignment/>
    </xf>
    <xf numFmtId="3" fontId="19" fillId="25" borderId="0" xfId="0" applyNumberFormat="1" applyFont="1" applyFill="1" applyAlignment="1">
      <alignment/>
    </xf>
    <xf numFmtId="0" fontId="6" fillId="25" borderId="0" xfId="0" applyFont="1" applyFill="1" applyAlignment="1">
      <alignment/>
    </xf>
    <xf numFmtId="0" fontId="0" fillId="0" borderId="0" xfId="0" applyFont="1" applyAlignment="1">
      <alignment wrapText="1"/>
    </xf>
    <xf numFmtId="0" fontId="0" fillId="0" borderId="0" xfId="0" applyAlignment="1">
      <alignment wrapText="1"/>
    </xf>
    <xf numFmtId="0" fontId="6" fillId="0" borderId="19" xfId="0" applyFont="1" applyFill="1" applyBorder="1" applyAlignment="1">
      <alignment horizontal="left" vertical="center"/>
    </xf>
    <xf numFmtId="0" fontId="6" fillId="0" borderId="29" xfId="0" applyFont="1" applyFill="1" applyBorder="1" applyAlignment="1">
      <alignment horizontal="left" vertical="center"/>
    </xf>
    <xf numFmtId="3" fontId="6" fillId="0" borderId="82" xfId="0" applyNumberFormat="1" applyFont="1" applyFill="1" applyBorder="1" applyAlignment="1">
      <alignment vertical="center" wrapText="1"/>
    </xf>
    <xf numFmtId="3" fontId="6" fillId="0" borderId="70" xfId="0" applyNumberFormat="1" applyFont="1" applyFill="1" applyBorder="1" applyAlignment="1">
      <alignment vertical="center" wrapText="1"/>
    </xf>
    <xf numFmtId="3" fontId="50" fillId="0" borderId="0" xfId="0" applyNumberFormat="1" applyFont="1" applyAlignment="1">
      <alignment horizontal="right" wrapText="1"/>
    </xf>
    <xf numFmtId="3" fontId="50" fillId="0" borderId="0" xfId="0" applyNumberFormat="1" applyFont="1" applyAlignment="1">
      <alignment horizontal="left" wrapText="1"/>
    </xf>
    <xf numFmtId="0" fontId="6" fillId="0" borderId="10" xfId="0" applyFont="1" applyFill="1" applyBorder="1" applyAlignment="1">
      <alignment/>
    </xf>
    <xf numFmtId="3" fontId="51" fillId="0" borderId="0" xfId="0" applyNumberFormat="1" applyFont="1" applyBorder="1" applyAlignment="1">
      <alignment vertical="center" wrapText="1"/>
    </xf>
    <xf numFmtId="3" fontId="53" fillId="0" borderId="0" xfId="0" applyNumberFormat="1" applyFont="1" applyBorder="1" applyAlignment="1">
      <alignment vertical="center" wrapText="1"/>
    </xf>
    <xf numFmtId="3" fontId="53" fillId="0" borderId="0" xfId="0" applyNumberFormat="1" applyFont="1" applyAlignment="1">
      <alignment horizontal="right" wrapText="1"/>
    </xf>
    <xf numFmtId="3" fontId="0" fillId="25" borderId="0" xfId="0" applyNumberFormat="1" applyFill="1" applyAlignment="1">
      <alignment/>
    </xf>
    <xf numFmtId="0" fontId="13" fillId="25" borderId="62" xfId="0" applyFont="1" applyFill="1" applyBorder="1" applyAlignment="1">
      <alignment vertical="center"/>
    </xf>
    <xf numFmtId="0" fontId="13" fillId="25" borderId="97" xfId="0" applyFont="1" applyFill="1" applyBorder="1" applyAlignment="1">
      <alignment vertical="center"/>
    </xf>
    <xf numFmtId="3" fontId="13" fillId="25" borderId="62" xfId="0" applyNumberFormat="1" applyFont="1" applyFill="1" applyBorder="1" applyAlignment="1">
      <alignment vertical="center" wrapText="1"/>
    </xf>
    <xf numFmtId="3" fontId="13" fillId="25" borderId="55" xfId="0" applyNumberFormat="1" applyFont="1" applyFill="1" applyBorder="1" applyAlignment="1">
      <alignment vertical="center" wrapText="1"/>
    </xf>
    <xf numFmtId="3" fontId="13" fillId="25" borderId="54" xfId="0" applyNumberFormat="1" applyFont="1" applyFill="1" applyBorder="1" applyAlignment="1">
      <alignment vertical="center" wrapText="1"/>
    </xf>
    <xf numFmtId="3" fontId="13" fillId="25" borderId="78" xfId="0" applyNumberFormat="1" applyFont="1" applyFill="1" applyBorder="1" applyAlignment="1">
      <alignment vertical="center" wrapText="1"/>
    </xf>
    <xf numFmtId="4" fontId="54" fillId="25" borderId="0" xfId="0" applyNumberFormat="1" applyFont="1" applyFill="1" applyBorder="1" applyAlignment="1" applyProtection="1">
      <alignment horizontal="center" vertical="top" wrapText="1"/>
      <protection/>
    </xf>
    <xf numFmtId="4" fontId="55" fillId="25" borderId="0" xfId="0" applyNumberFormat="1" applyFont="1" applyFill="1" applyBorder="1" applyAlignment="1" applyProtection="1">
      <alignment horizontal="left" vertical="top" wrapText="1"/>
      <protection/>
    </xf>
    <xf numFmtId="0" fontId="47" fillId="0" borderId="0" xfId="0" applyFont="1" applyAlignment="1">
      <alignment/>
    </xf>
    <xf numFmtId="4" fontId="54" fillId="25" borderId="0" xfId="0" applyNumberFormat="1" applyFont="1" applyFill="1" applyBorder="1" applyAlignment="1" applyProtection="1">
      <alignment horizontal="right" vertical="top" wrapText="1"/>
      <protection/>
    </xf>
    <xf numFmtId="4" fontId="54" fillId="25" borderId="0" xfId="0" applyNumberFormat="1" applyFont="1" applyFill="1" applyBorder="1" applyAlignment="1" applyProtection="1">
      <alignment horizontal="left" vertical="top" wrapText="1"/>
      <protection/>
    </xf>
    <xf numFmtId="4" fontId="54" fillId="25" borderId="0" xfId="0" applyNumberFormat="1" applyFont="1" applyFill="1" applyBorder="1" applyAlignment="1" applyProtection="1">
      <alignment horizontal="right" wrapText="1"/>
      <protection/>
    </xf>
    <xf numFmtId="4" fontId="55" fillId="25" borderId="0" xfId="0" applyNumberFormat="1" applyFont="1" applyFill="1" applyBorder="1" applyAlignment="1" applyProtection="1">
      <alignment horizontal="right" wrapText="1"/>
      <protection/>
    </xf>
    <xf numFmtId="4" fontId="54" fillId="8" borderId="13" xfId="0" applyNumberFormat="1" applyFont="1" applyFill="1" applyBorder="1" applyAlignment="1" applyProtection="1">
      <alignment horizontal="right" wrapText="1"/>
      <protection/>
    </xf>
    <xf numFmtId="4" fontId="54" fillId="8" borderId="14" xfId="0" applyNumberFormat="1" applyFont="1" applyFill="1" applyBorder="1" applyAlignment="1" applyProtection="1">
      <alignment horizontal="right" wrapText="1"/>
      <protection/>
    </xf>
    <xf numFmtId="4" fontId="55" fillId="25" borderId="0" xfId="0" applyNumberFormat="1" applyFont="1" applyFill="1" applyBorder="1" applyAlignment="1" applyProtection="1">
      <alignment horizontal="right" vertical="top" wrapText="1"/>
      <protection/>
    </xf>
    <xf numFmtId="0" fontId="0" fillId="0" borderId="0" xfId="0" applyBorder="1" applyAlignment="1">
      <alignment/>
    </xf>
    <xf numFmtId="0" fontId="47" fillId="0" borderId="10" xfId="0" applyFont="1" applyBorder="1" applyAlignment="1">
      <alignment/>
    </xf>
    <xf numFmtId="4" fontId="54" fillId="25" borderId="10" xfId="0" applyNumberFormat="1" applyFont="1" applyFill="1" applyBorder="1" applyAlignment="1" applyProtection="1">
      <alignment horizontal="right" vertical="top" wrapText="1"/>
      <protection/>
    </xf>
    <xf numFmtId="3" fontId="6" fillId="0" borderId="36" xfId="0" applyNumberFormat="1" applyFont="1" applyFill="1" applyBorder="1" applyAlignment="1">
      <alignment vertical="center" wrapText="1"/>
    </xf>
    <xf numFmtId="3" fontId="6" fillId="0" borderId="65" xfId="0" applyNumberFormat="1" applyFont="1" applyFill="1" applyBorder="1" applyAlignment="1">
      <alignment vertical="center" wrapText="1"/>
    </xf>
    <xf numFmtId="3" fontId="6" fillId="0" borderId="58" xfId="0" applyNumberFormat="1" applyFont="1" applyFill="1" applyBorder="1" applyAlignment="1">
      <alignment vertical="center" wrapText="1"/>
    </xf>
    <xf numFmtId="0" fontId="8" fillId="0" borderId="55" xfId="0" applyFont="1" applyFill="1" applyBorder="1" applyAlignment="1">
      <alignment/>
    </xf>
    <xf numFmtId="0" fontId="8" fillId="0" borderId="34" xfId="0" applyFont="1" applyFill="1" applyBorder="1" applyAlignment="1">
      <alignment/>
    </xf>
    <xf numFmtId="3" fontId="8" fillId="0" borderId="54" xfId="0" applyNumberFormat="1" applyFont="1" applyFill="1" applyBorder="1" applyAlignment="1">
      <alignment horizontal="right"/>
    </xf>
    <xf numFmtId="3" fontId="8" fillId="0" borderId="78" xfId="0" applyNumberFormat="1" applyFont="1" applyFill="1" applyBorder="1" applyAlignment="1">
      <alignment horizontal="right"/>
    </xf>
    <xf numFmtId="0" fontId="8" fillId="0" borderId="80" xfId="0" applyFont="1" applyFill="1" applyBorder="1" applyAlignment="1">
      <alignment/>
    </xf>
    <xf numFmtId="3" fontId="6" fillId="0" borderId="90" xfId="0" applyNumberFormat="1" applyFont="1" applyFill="1" applyBorder="1" applyAlignment="1">
      <alignment horizontal="right"/>
    </xf>
    <xf numFmtId="3" fontId="8" fillId="0" borderId="34" xfId="0" applyNumberFormat="1" applyFont="1" applyFill="1" applyBorder="1" applyAlignment="1">
      <alignment horizontal="right"/>
    </xf>
    <xf numFmtId="0" fontId="6" fillId="0" borderId="34" xfId="0" applyFont="1" applyFill="1" applyBorder="1" applyAlignment="1">
      <alignment/>
    </xf>
    <xf numFmtId="0" fontId="6" fillId="0" borderId="80" xfId="0" applyFont="1" applyFill="1" applyBorder="1" applyAlignment="1">
      <alignment/>
    </xf>
    <xf numFmtId="3" fontId="6" fillId="0" borderId="55" xfId="0" applyNumberFormat="1" applyFont="1" applyFill="1" applyBorder="1" applyAlignment="1">
      <alignment horizontal="right"/>
    </xf>
    <xf numFmtId="0" fontId="52" fillId="0" borderId="79" xfId="0" applyFont="1" applyFill="1" applyBorder="1" applyAlignment="1">
      <alignment/>
    </xf>
    <xf numFmtId="0" fontId="52" fillId="0" borderId="26" xfId="0" applyFont="1" applyFill="1" applyBorder="1" applyAlignment="1">
      <alignment/>
    </xf>
    <xf numFmtId="0" fontId="52" fillId="0" borderId="74" xfId="0" applyFont="1" applyFill="1" applyBorder="1" applyAlignment="1">
      <alignment/>
    </xf>
    <xf numFmtId="0" fontId="0" fillId="0" borderId="0" xfId="0" applyFont="1" applyFill="1" applyAlignment="1">
      <alignment horizontal="left"/>
    </xf>
    <xf numFmtId="0" fontId="0" fillId="0" borderId="76" xfId="0" applyFont="1" applyFill="1" applyBorder="1" applyAlignment="1">
      <alignment horizontal="left"/>
    </xf>
    <xf numFmtId="0" fontId="6" fillId="0" borderId="90" xfId="0" applyFont="1" applyBorder="1" applyAlignment="1">
      <alignment/>
    </xf>
    <xf numFmtId="0" fontId="6" fillId="0" borderId="52" xfId="0" applyFont="1" applyBorder="1" applyAlignment="1">
      <alignment/>
    </xf>
    <xf numFmtId="0" fontId="58" fillId="0" borderId="71" xfId="0" applyFont="1" applyFill="1" applyBorder="1" applyAlignment="1">
      <alignment/>
    </xf>
    <xf numFmtId="0" fontId="58" fillId="0" borderId="0" xfId="0" applyFont="1" applyFill="1" applyBorder="1" applyAlignment="1">
      <alignment/>
    </xf>
    <xf numFmtId="3" fontId="6" fillId="0" borderId="28" xfId="0" applyNumberFormat="1" applyFont="1" applyFill="1" applyBorder="1" applyAlignment="1">
      <alignment horizontal="right"/>
    </xf>
    <xf numFmtId="3" fontId="6" fillId="0" borderId="71" xfId="0" applyNumberFormat="1" applyFont="1" applyFill="1" applyBorder="1" applyAlignment="1">
      <alignment horizontal="right"/>
    </xf>
    <xf numFmtId="0" fontId="8" fillId="0" borderId="41" xfId="0" applyFont="1" applyFill="1" applyBorder="1" applyAlignment="1">
      <alignment/>
    </xf>
    <xf numFmtId="0" fontId="8" fillId="0" borderId="61" xfId="0" applyFont="1" applyFill="1" applyBorder="1" applyAlignment="1">
      <alignment/>
    </xf>
    <xf numFmtId="3" fontId="6" fillId="0" borderId="79" xfId="0" applyNumberFormat="1" applyFont="1" applyFill="1" applyBorder="1" applyAlignment="1">
      <alignment horizontal="right"/>
    </xf>
    <xf numFmtId="3" fontId="6" fillId="0" borderId="26" xfId="0" applyNumberFormat="1" applyFont="1" applyFill="1" applyBorder="1" applyAlignment="1">
      <alignment horizontal="right"/>
    </xf>
    <xf numFmtId="3" fontId="6" fillId="0" borderId="75" xfId="0" applyNumberFormat="1" applyFont="1" applyFill="1" applyBorder="1" applyAlignment="1">
      <alignment horizontal="right"/>
    </xf>
    <xf numFmtId="3" fontId="6" fillId="0" borderId="64" xfId="0" applyNumberFormat="1" applyFont="1" applyFill="1" applyBorder="1" applyAlignment="1">
      <alignment horizontal="right"/>
    </xf>
    <xf numFmtId="3" fontId="6" fillId="0" borderId="27" xfId="0" applyNumberFormat="1" applyFont="1" applyFill="1" applyBorder="1" applyAlignment="1">
      <alignment horizontal="right"/>
    </xf>
    <xf numFmtId="3" fontId="6" fillId="0" borderId="64" xfId="0" applyNumberFormat="1" applyFont="1" applyFill="1" applyBorder="1" applyAlignment="1">
      <alignment horizontal="right"/>
    </xf>
    <xf numFmtId="3" fontId="6" fillId="0" borderId="50" xfId="0" applyNumberFormat="1" applyFont="1" applyFill="1" applyBorder="1" applyAlignment="1">
      <alignment horizontal="right"/>
    </xf>
    <xf numFmtId="3" fontId="6" fillId="0" borderId="71" xfId="0" applyNumberFormat="1" applyFont="1" applyFill="1" applyBorder="1" applyAlignment="1">
      <alignment horizontal="right"/>
    </xf>
    <xf numFmtId="3" fontId="6" fillId="0" borderId="66" xfId="0" applyNumberFormat="1" applyFont="1" applyFill="1" applyBorder="1" applyAlignment="1">
      <alignment horizontal="right"/>
    </xf>
    <xf numFmtId="3" fontId="6" fillId="0" borderId="72" xfId="0" applyNumberFormat="1" applyFont="1" applyFill="1" applyBorder="1" applyAlignment="1">
      <alignment horizontal="right"/>
    </xf>
    <xf numFmtId="0" fontId="8" fillId="0" borderId="56" xfId="0" applyFont="1" applyBorder="1" applyAlignment="1">
      <alignment horizontal="right"/>
    </xf>
    <xf numFmtId="0" fontId="8" fillId="0" borderId="68" xfId="0" applyFont="1" applyBorder="1" applyAlignment="1">
      <alignment horizontal="right"/>
    </xf>
    <xf numFmtId="0" fontId="6" fillId="0" borderId="26" xfId="0" applyFont="1" applyFill="1" applyBorder="1" applyAlignment="1">
      <alignment horizontal="right"/>
    </xf>
    <xf numFmtId="0" fontId="8" fillId="0" borderId="0" xfId="0" applyFont="1" applyAlignment="1">
      <alignment horizontal="right"/>
    </xf>
    <xf numFmtId="0" fontId="8" fillId="0" borderId="26" xfId="0" applyFont="1" applyBorder="1" applyAlignment="1">
      <alignment horizontal="right" vertical="center"/>
    </xf>
    <xf numFmtId="0" fontId="8" fillId="0" borderId="10" xfId="0" applyFont="1" applyBorder="1" applyAlignment="1">
      <alignment horizontal="right" vertical="center"/>
    </xf>
    <xf numFmtId="3" fontId="8" fillId="0" borderId="26" xfId="0" applyNumberFormat="1" applyFont="1" applyBorder="1" applyAlignment="1">
      <alignment horizontal="right" vertical="center"/>
    </xf>
    <xf numFmtId="3" fontId="8" fillId="0" borderId="10" xfId="0" applyNumberFormat="1" applyFont="1" applyBorder="1" applyAlignment="1">
      <alignment horizontal="right" vertical="center"/>
    </xf>
    <xf numFmtId="3" fontId="6" fillId="0" borderId="59" xfId="0" applyNumberFormat="1" applyFont="1" applyFill="1" applyBorder="1" applyAlignment="1">
      <alignment horizontal="right" vertical="center" wrapText="1"/>
    </xf>
    <xf numFmtId="3" fontId="6" fillId="0" borderId="59" xfId="0" applyNumberFormat="1" applyFont="1" applyFill="1" applyBorder="1" applyAlignment="1">
      <alignment horizontal="right"/>
    </xf>
    <xf numFmtId="3" fontId="6" fillId="0" borderId="73" xfId="0" applyNumberFormat="1" applyFont="1" applyFill="1" applyBorder="1" applyAlignment="1">
      <alignment horizontal="right"/>
    </xf>
    <xf numFmtId="0" fontId="19" fillId="25" borderId="15" xfId="0" applyFont="1" applyFill="1" applyBorder="1" applyAlignment="1">
      <alignment vertical="center" wrapText="1"/>
    </xf>
    <xf numFmtId="3" fontId="28" fillId="25" borderId="14" xfId="0" applyNumberFormat="1" applyFont="1" applyFill="1" applyBorder="1" applyAlignment="1" applyProtection="1">
      <alignment vertical="center"/>
      <protection locked="0"/>
    </xf>
    <xf numFmtId="0" fontId="19" fillId="25" borderId="31" xfId="0" applyFont="1" applyFill="1" applyBorder="1" applyAlignment="1">
      <alignment vertical="center"/>
    </xf>
    <xf numFmtId="0" fontId="6" fillId="25" borderId="29" xfId="0" applyFont="1" applyFill="1" applyBorder="1" applyAlignment="1">
      <alignment vertical="center" wrapText="1"/>
    </xf>
    <xf numFmtId="2" fontId="8" fillId="25" borderId="14" xfId="0" applyNumberFormat="1" applyFont="1" applyFill="1" applyBorder="1" applyAlignment="1" applyProtection="1">
      <alignment vertical="center"/>
      <protection locked="0"/>
    </xf>
    <xf numFmtId="4" fontId="54" fillId="25" borderId="0" xfId="0" applyNumberFormat="1" applyFont="1" applyFill="1" applyBorder="1" applyAlignment="1" applyProtection="1">
      <alignment horizontal="center" vertical="top" wrapText="1"/>
      <protection/>
    </xf>
    <xf numFmtId="4" fontId="55" fillId="25" borderId="0" xfId="0" applyNumberFormat="1" applyFont="1" applyFill="1" applyBorder="1" applyAlignment="1" applyProtection="1">
      <alignment horizontal="left" vertical="top" wrapText="1"/>
      <protection/>
    </xf>
    <xf numFmtId="4" fontId="54" fillId="25" borderId="0" xfId="0" applyNumberFormat="1" applyFont="1" applyFill="1" applyBorder="1" applyAlignment="1" applyProtection="1">
      <alignment horizontal="right" vertical="top" wrapText="1"/>
      <protection/>
    </xf>
    <xf numFmtId="4" fontId="54" fillId="25" borderId="0" xfId="0" applyNumberFormat="1" applyFont="1" applyFill="1" applyBorder="1" applyAlignment="1" applyProtection="1">
      <alignment horizontal="left" vertical="top" wrapText="1"/>
      <protection/>
    </xf>
    <xf numFmtId="4" fontId="54" fillId="25" borderId="0" xfId="0" applyNumberFormat="1" applyFont="1" applyFill="1" applyBorder="1" applyAlignment="1" applyProtection="1">
      <alignment horizontal="right" wrapText="1"/>
      <protection/>
    </xf>
    <xf numFmtId="4" fontId="55" fillId="25" borderId="0" xfId="0" applyNumberFormat="1" applyFont="1" applyFill="1" applyBorder="1" applyAlignment="1" applyProtection="1">
      <alignment horizontal="right" wrapText="1"/>
      <protection/>
    </xf>
    <xf numFmtId="4" fontId="61" fillId="25" borderId="0" xfId="0" applyNumberFormat="1" applyFont="1" applyFill="1" applyBorder="1" applyAlignment="1" applyProtection="1">
      <alignment horizontal="right" wrapText="1"/>
      <protection/>
    </xf>
    <xf numFmtId="4" fontId="26" fillId="25" borderId="0" xfId="0" applyNumberFormat="1" applyFont="1" applyFill="1" applyBorder="1" applyAlignment="1" applyProtection="1">
      <alignment horizontal="right" wrapText="1"/>
      <protection/>
    </xf>
    <xf numFmtId="4" fontId="0" fillId="0" borderId="0" xfId="0" applyNumberFormat="1" applyAlignment="1">
      <alignment/>
    </xf>
    <xf numFmtId="4" fontId="59" fillId="25" borderId="0" xfId="0" applyNumberFormat="1" applyFont="1" applyFill="1" applyBorder="1" applyAlignment="1" applyProtection="1">
      <alignment vertical="top" wrapText="1"/>
      <protection/>
    </xf>
    <xf numFmtId="4" fontId="54" fillId="8" borderId="13" xfId="0" applyNumberFormat="1" applyFont="1" applyFill="1" applyBorder="1" applyAlignment="1" applyProtection="1">
      <alignment horizontal="right" wrapText="1"/>
      <protection/>
    </xf>
    <xf numFmtId="4" fontId="54" fillId="8" borderId="14" xfId="0" applyNumberFormat="1" applyFont="1" applyFill="1" applyBorder="1" applyAlignment="1" applyProtection="1">
      <alignment horizontal="right" wrapText="1"/>
      <protection/>
    </xf>
    <xf numFmtId="175" fontId="6" fillId="0" borderId="19" xfId="0" applyNumberFormat="1" applyFont="1" applyFill="1" applyBorder="1" applyAlignment="1">
      <alignment vertical="center"/>
    </xf>
    <xf numFmtId="0" fontId="6" fillId="26" borderId="58" xfId="0" applyFont="1" applyFill="1" applyBorder="1" applyAlignment="1">
      <alignment vertical="center"/>
    </xf>
    <xf numFmtId="168" fontId="6" fillId="26" borderId="17" xfId="0" applyNumberFormat="1" applyFont="1" applyFill="1" applyBorder="1" applyAlignment="1" applyProtection="1">
      <alignment vertical="center"/>
      <protection locked="0"/>
    </xf>
    <xf numFmtId="168" fontId="6" fillId="26" borderId="37" xfId="0" applyNumberFormat="1" applyFont="1" applyFill="1" applyBorder="1" applyAlignment="1" applyProtection="1">
      <alignment vertical="center"/>
      <protection locked="0"/>
    </xf>
    <xf numFmtId="168" fontId="6" fillId="26" borderId="92" xfId="0" applyNumberFormat="1" applyFont="1" applyFill="1" applyBorder="1" applyAlignment="1" applyProtection="1">
      <alignment vertical="center"/>
      <protection locked="0"/>
    </xf>
    <xf numFmtId="0" fontId="6" fillId="26" borderId="58" xfId="0" applyFont="1" applyFill="1" applyBorder="1" applyAlignment="1">
      <alignment vertical="center" wrapText="1"/>
    </xf>
    <xf numFmtId="168" fontId="6" fillId="26" borderId="58" xfId="0" applyNumberFormat="1" applyFont="1" applyFill="1" applyBorder="1" applyAlignment="1" applyProtection="1">
      <alignment vertical="center"/>
      <protection locked="0"/>
    </xf>
    <xf numFmtId="0" fontId="6" fillId="26" borderId="19" xfId="0" applyFont="1" applyFill="1" applyBorder="1" applyAlignment="1">
      <alignment vertical="center"/>
    </xf>
    <xf numFmtId="4" fontId="6" fillId="26" borderId="19" xfId="0" applyNumberFormat="1" applyFont="1" applyFill="1" applyBorder="1" applyAlignment="1" applyProtection="1">
      <alignment vertical="center"/>
      <protection locked="0"/>
    </xf>
    <xf numFmtId="4" fontId="6" fillId="26" borderId="39" xfId="0" applyNumberFormat="1" applyFont="1" applyFill="1" applyBorder="1" applyAlignment="1">
      <alignment vertical="center"/>
    </xf>
    <xf numFmtId="0" fontId="6" fillId="26" borderId="21" xfId="0" applyFont="1" applyFill="1" applyBorder="1" applyAlignment="1">
      <alignment vertical="center" wrapText="1"/>
    </xf>
    <xf numFmtId="0" fontId="8" fillId="26" borderId="21" xfId="0" applyFont="1" applyFill="1" applyBorder="1" applyAlignment="1">
      <alignment vertical="center" wrapText="1"/>
    </xf>
    <xf numFmtId="0" fontId="6" fillId="26" borderId="53" xfId="0" applyFont="1" applyFill="1" applyBorder="1" applyAlignment="1">
      <alignment vertical="center"/>
    </xf>
    <xf numFmtId="4" fontId="8" fillId="26" borderId="58" xfId="0" applyNumberFormat="1" applyFont="1" applyFill="1" applyBorder="1" applyAlignment="1" applyProtection="1">
      <alignment/>
      <protection locked="0"/>
    </xf>
    <xf numFmtId="4" fontId="8" fillId="26" borderId="52" xfId="0" applyNumberFormat="1" applyFont="1" applyFill="1" applyBorder="1" applyAlignment="1" applyProtection="1">
      <alignment/>
      <protection locked="0"/>
    </xf>
    <xf numFmtId="4" fontId="6" fillId="26" borderId="82" xfId="0" applyNumberFormat="1" applyFont="1" applyFill="1" applyBorder="1" applyAlignment="1">
      <alignment vertical="center"/>
    </xf>
    <xf numFmtId="3" fontId="6" fillId="26" borderId="19" xfId="0" applyNumberFormat="1" applyFont="1" applyFill="1" applyBorder="1" applyAlignment="1" applyProtection="1">
      <alignment vertical="center"/>
      <protection locked="0"/>
    </xf>
    <xf numFmtId="3" fontId="6" fillId="26" borderId="39" xfId="0" applyNumberFormat="1" applyFont="1" applyFill="1" applyBorder="1" applyAlignment="1" applyProtection="1">
      <alignment vertical="center"/>
      <protection locked="0"/>
    </xf>
    <xf numFmtId="3" fontId="6" fillId="26" borderId="66" xfId="0" applyNumberFormat="1" applyFont="1" applyFill="1" applyBorder="1" applyAlignment="1">
      <alignment vertical="center"/>
    </xf>
    <xf numFmtId="0" fontId="8" fillId="26" borderId="20" xfId="0" applyFont="1" applyFill="1" applyBorder="1" applyAlignment="1">
      <alignment vertical="center" wrapText="1"/>
    </xf>
    <xf numFmtId="167" fontId="8" fillId="26" borderId="19" xfId="0" applyNumberFormat="1" applyFont="1" applyFill="1" applyBorder="1" applyAlignment="1">
      <alignment vertical="center"/>
    </xf>
    <xf numFmtId="167" fontId="8" fillId="26" borderId="50" xfId="0" applyNumberFormat="1" applyFont="1" applyFill="1" applyBorder="1" applyAlignment="1">
      <alignment vertical="center"/>
    </xf>
    <xf numFmtId="0" fontId="6" fillId="26" borderId="31" xfId="0" applyFont="1" applyFill="1" applyBorder="1" applyAlignment="1">
      <alignment vertical="center" wrapText="1"/>
    </xf>
    <xf numFmtId="3" fontId="6" fillId="26" borderId="23" xfId="0" applyNumberFormat="1" applyFont="1" applyFill="1" applyBorder="1" applyAlignment="1" applyProtection="1">
      <alignment vertical="center"/>
      <protection locked="0"/>
    </xf>
    <xf numFmtId="3" fontId="6" fillId="26" borderId="30" xfId="0" applyNumberFormat="1" applyFont="1" applyFill="1" applyBorder="1" applyAlignment="1">
      <alignment vertical="center"/>
    </xf>
    <xf numFmtId="3" fontId="6" fillId="26" borderId="32" xfId="0" applyNumberFormat="1" applyFont="1" applyFill="1" applyBorder="1" applyAlignment="1">
      <alignment vertical="center"/>
    </xf>
    <xf numFmtId="3" fontId="6" fillId="26" borderId="39" xfId="0" applyNumberFormat="1" applyFont="1" applyFill="1" applyBorder="1" applyAlignment="1">
      <alignment vertical="center"/>
    </xf>
    <xf numFmtId="3" fontId="14" fillId="26" borderId="96" xfId="0" applyNumberFormat="1" applyFont="1" applyFill="1" applyBorder="1" applyAlignment="1" applyProtection="1">
      <alignment vertical="center"/>
      <protection locked="0"/>
    </xf>
    <xf numFmtId="0" fontId="6" fillId="26" borderId="20" xfId="0" applyFont="1" applyFill="1" applyBorder="1" applyAlignment="1">
      <alignment vertical="center" wrapText="1"/>
    </xf>
    <xf numFmtId="0" fontId="6" fillId="26" borderId="24" xfId="0" applyFont="1" applyFill="1" applyBorder="1" applyAlignment="1">
      <alignment vertical="center" wrapText="1"/>
    </xf>
    <xf numFmtId="168" fontId="6" fillId="26" borderId="19" xfId="0" applyNumberFormat="1" applyFont="1" applyFill="1" applyBorder="1" applyAlignment="1">
      <alignment vertical="center"/>
    </xf>
    <xf numFmtId="4" fontId="6" fillId="26" borderId="19" xfId="0" applyNumberFormat="1" applyFont="1" applyFill="1" applyBorder="1" applyAlignment="1">
      <alignment vertical="center"/>
    </xf>
    <xf numFmtId="0" fontId="6" fillId="26" borderId="98" xfId="0" applyFont="1" applyFill="1" applyBorder="1" applyAlignment="1">
      <alignment vertical="center"/>
    </xf>
    <xf numFmtId="0" fontId="6" fillId="0" borderId="99" xfId="0" applyFont="1" applyFill="1" applyBorder="1" applyAlignment="1">
      <alignment vertical="center"/>
    </xf>
    <xf numFmtId="0" fontId="6" fillId="0" borderId="31" xfId="0" applyFont="1" applyBorder="1" applyAlignment="1">
      <alignment vertical="center" wrapText="1"/>
    </xf>
    <xf numFmtId="0" fontId="6" fillId="0" borderId="23" xfId="0" applyFont="1" applyBorder="1" applyAlignment="1">
      <alignment vertical="center" wrapText="1"/>
    </xf>
    <xf numFmtId="0" fontId="6" fillId="0" borderId="0" xfId="0" applyFont="1" applyBorder="1" applyAlignment="1">
      <alignment vertical="center" wrapText="1"/>
    </xf>
    <xf numFmtId="3" fontId="6" fillId="25" borderId="62" xfId="0" applyNumberFormat="1" applyFont="1" applyFill="1" applyBorder="1" applyAlignment="1" applyProtection="1">
      <alignment vertical="center"/>
      <protection locked="0"/>
    </xf>
    <xf numFmtId="3" fontId="6" fillId="25" borderId="55" xfId="0" applyNumberFormat="1" applyFont="1" applyFill="1" applyBorder="1" applyAlignment="1" applyProtection="1">
      <alignment vertical="center"/>
      <protection locked="0"/>
    </xf>
    <xf numFmtId="3" fontId="19" fillId="0" borderId="27" xfId="0" applyNumberFormat="1" applyFont="1" applyBorder="1" applyAlignment="1">
      <alignment/>
    </xf>
    <xf numFmtId="3" fontId="25" fillId="0" borderId="14" xfId="0" applyNumberFormat="1" applyFont="1" applyBorder="1" applyAlignment="1">
      <alignment/>
    </xf>
    <xf numFmtId="3" fontId="19" fillId="17" borderId="100" xfId="0" applyNumberFormat="1" applyFont="1" applyFill="1" applyBorder="1" applyAlignment="1">
      <alignment/>
    </xf>
    <xf numFmtId="3" fontId="19" fillId="0" borderId="29" xfId="0" applyNumberFormat="1" applyFont="1" applyBorder="1" applyAlignment="1">
      <alignment/>
    </xf>
    <xf numFmtId="0" fontId="6" fillId="0" borderId="0" xfId="0" applyFont="1" applyFill="1" applyBorder="1" applyAlignment="1">
      <alignment vertical="center"/>
    </xf>
    <xf numFmtId="3" fontId="6" fillId="0" borderId="0" xfId="0" applyNumberFormat="1" applyFont="1" applyFill="1" applyBorder="1" applyAlignment="1">
      <alignment vertical="center"/>
    </xf>
    <xf numFmtId="3" fontId="0" fillId="0" borderId="0" xfId="0" applyNumberFormat="1" applyBorder="1" applyAlignment="1">
      <alignment/>
    </xf>
    <xf numFmtId="168" fontId="6" fillId="26" borderId="50" xfId="0" applyNumberFormat="1" applyFont="1" applyFill="1" applyBorder="1" applyAlignment="1" applyProtection="1">
      <alignment vertical="center"/>
      <protection locked="0"/>
    </xf>
    <xf numFmtId="168" fontId="6" fillId="26" borderId="50" xfId="0" applyNumberFormat="1" applyFont="1" applyFill="1" applyBorder="1" applyAlignment="1">
      <alignment vertical="center"/>
    </xf>
    <xf numFmtId="175" fontId="6" fillId="0" borderId="50" xfId="0" applyNumberFormat="1" applyFont="1" applyFill="1" applyBorder="1" applyAlignment="1">
      <alignment vertical="center"/>
    </xf>
    <xf numFmtId="4" fontId="6" fillId="26" borderId="50" xfId="0" applyNumberFormat="1" applyFont="1" applyFill="1" applyBorder="1" applyAlignment="1" applyProtection="1">
      <alignment vertical="center"/>
      <protection locked="0"/>
    </xf>
    <xf numFmtId="167" fontId="6" fillId="0" borderId="50" xfId="0" applyNumberFormat="1" applyFont="1" applyFill="1" applyBorder="1" applyAlignment="1">
      <alignment vertical="center"/>
    </xf>
    <xf numFmtId="167" fontId="8" fillId="0" borderId="50" xfId="0" applyNumberFormat="1" applyFont="1" applyFill="1" applyBorder="1" applyAlignment="1">
      <alignment vertical="center"/>
    </xf>
    <xf numFmtId="3" fontId="6" fillId="26" borderId="50" xfId="0" applyNumberFormat="1" applyFont="1" applyFill="1" applyBorder="1" applyAlignment="1" applyProtection="1">
      <alignment vertical="center"/>
      <protection locked="0"/>
    </xf>
    <xf numFmtId="0" fontId="6" fillId="0" borderId="101" xfId="0" applyFont="1" applyFill="1" applyBorder="1" applyAlignment="1">
      <alignment vertical="center"/>
    </xf>
    <xf numFmtId="0" fontId="6" fillId="0" borderId="102" xfId="0" applyFont="1" applyFill="1" applyBorder="1" applyAlignment="1">
      <alignment vertical="center"/>
    </xf>
    <xf numFmtId="0" fontId="6" fillId="0" borderId="103" xfId="0" applyFont="1" applyFill="1" applyBorder="1" applyAlignment="1">
      <alignment vertical="center"/>
    </xf>
    <xf numFmtId="4" fontId="6" fillId="26" borderId="32" xfId="0" applyNumberFormat="1" applyFont="1" applyFill="1" applyBorder="1" applyAlignment="1" applyProtection="1">
      <alignment vertical="center"/>
      <protection locked="0"/>
    </xf>
    <xf numFmtId="167" fontId="6" fillId="0" borderId="32" xfId="0" applyNumberFormat="1" applyFont="1" applyFill="1" applyBorder="1" applyAlignment="1">
      <alignment vertical="center"/>
    </xf>
    <xf numFmtId="167" fontId="8" fillId="0" borderId="32" xfId="0" applyNumberFormat="1" applyFont="1" applyFill="1" applyBorder="1" applyAlignment="1">
      <alignment vertical="center"/>
    </xf>
    <xf numFmtId="0" fontId="6" fillId="26" borderId="104" xfId="0" applyFont="1" applyFill="1" applyBorder="1" applyAlignment="1">
      <alignment vertical="center"/>
    </xf>
    <xf numFmtId="4" fontId="6" fillId="26" borderId="66" xfId="0" applyNumberFormat="1" applyFont="1" applyFill="1" applyBorder="1" applyAlignment="1">
      <alignment vertical="center"/>
    </xf>
    <xf numFmtId="167" fontId="8" fillId="26" borderId="62" xfId="0" applyNumberFormat="1" applyFont="1" applyFill="1" applyBorder="1" applyAlignment="1">
      <alignment vertical="center"/>
    </xf>
    <xf numFmtId="167" fontId="8" fillId="26" borderId="78" xfId="0" applyNumberFormat="1" applyFont="1" applyFill="1" applyBorder="1" applyAlignment="1">
      <alignment vertical="center"/>
    </xf>
    <xf numFmtId="167" fontId="8" fillId="26" borderId="55" xfId="0" applyNumberFormat="1" applyFont="1" applyFill="1" applyBorder="1" applyAlignment="1">
      <alignment vertical="center"/>
    </xf>
    <xf numFmtId="167" fontId="8" fillId="26" borderId="54" xfId="0" applyNumberFormat="1" applyFont="1" applyFill="1" applyBorder="1" applyAlignment="1">
      <alignment vertical="center"/>
    </xf>
    <xf numFmtId="3" fontId="6" fillId="26" borderId="55" xfId="0" applyNumberFormat="1" applyFont="1" applyFill="1" applyBorder="1" applyAlignment="1" applyProtection="1">
      <alignment vertical="center"/>
      <protection locked="0"/>
    </xf>
    <xf numFmtId="3" fontId="6" fillId="26" borderId="54" xfId="0" applyNumberFormat="1" applyFont="1" applyFill="1" applyBorder="1" applyAlignment="1" applyProtection="1">
      <alignment vertical="center"/>
      <protection locked="0"/>
    </xf>
    <xf numFmtId="0" fontId="8" fillId="0" borderId="12" xfId="0" applyFont="1" applyBorder="1" applyAlignment="1">
      <alignment/>
    </xf>
    <xf numFmtId="3" fontId="8" fillId="4" borderId="15" xfId="0" applyNumberFormat="1" applyFont="1" applyFill="1" applyBorder="1" applyAlignment="1">
      <alignment/>
    </xf>
    <xf numFmtId="0" fontId="6" fillId="0" borderId="12" xfId="0" applyFont="1" applyBorder="1" applyAlignment="1">
      <alignment/>
    </xf>
    <xf numFmtId="0" fontId="6" fillId="0" borderId="13" xfId="0" applyFont="1" applyBorder="1" applyAlignment="1">
      <alignment/>
    </xf>
    <xf numFmtId="3" fontId="6" fillId="0" borderId="10" xfId="0" applyNumberFormat="1" applyFont="1" applyBorder="1" applyAlignment="1">
      <alignment/>
    </xf>
    <xf numFmtId="0" fontId="7" fillId="7" borderId="13" xfId="0" applyFont="1" applyFill="1" applyBorder="1" applyAlignment="1">
      <alignment/>
    </xf>
    <xf numFmtId="0" fontId="7" fillId="7" borderId="14" xfId="0" applyFont="1" applyFill="1" applyBorder="1" applyAlignment="1">
      <alignment/>
    </xf>
    <xf numFmtId="3" fontId="25" fillId="4" borderId="33" xfId="0" applyNumberFormat="1" applyFont="1" applyFill="1" applyBorder="1" applyAlignment="1">
      <alignment/>
    </xf>
    <xf numFmtId="3" fontId="25" fillId="0" borderId="0" xfId="0" applyNumberFormat="1" applyFont="1" applyBorder="1" applyAlignment="1">
      <alignment/>
    </xf>
    <xf numFmtId="3" fontId="19" fillId="17" borderId="18" xfId="0" applyNumberFormat="1" applyFont="1" applyFill="1" applyBorder="1" applyAlignment="1">
      <alignment wrapText="1"/>
    </xf>
    <xf numFmtId="3" fontId="19" fillId="0" borderId="20" xfId="0" applyNumberFormat="1" applyFont="1" applyBorder="1" applyAlignment="1">
      <alignment wrapText="1"/>
    </xf>
    <xf numFmtId="3" fontId="19" fillId="17" borderId="20" xfId="0" applyNumberFormat="1" applyFont="1" applyFill="1" applyBorder="1" applyAlignment="1">
      <alignment wrapText="1"/>
    </xf>
    <xf numFmtId="0" fontId="62" fillId="0" borderId="0" xfId="0" applyFont="1" applyAlignment="1">
      <alignment/>
    </xf>
    <xf numFmtId="0" fontId="63" fillId="0" borderId="0" xfId="0" applyFont="1" applyAlignment="1">
      <alignment/>
    </xf>
    <xf numFmtId="0" fontId="62" fillId="0" borderId="0" xfId="0" applyFont="1" applyAlignment="1">
      <alignment vertical="center" wrapText="1"/>
    </xf>
    <xf numFmtId="0" fontId="62" fillId="0" borderId="0" xfId="0" applyFont="1" applyAlignment="1">
      <alignment horizontal="center" vertical="center"/>
    </xf>
    <xf numFmtId="0" fontId="17" fillId="7" borderId="12" xfId="0" applyFont="1" applyFill="1" applyBorder="1" applyAlignment="1">
      <alignment horizontal="center"/>
    </xf>
    <xf numFmtId="0" fontId="18" fillId="7" borderId="13" xfId="0" applyFont="1" applyFill="1" applyBorder="1" applyAlignment="1">
      <alignment horizontal="center"/>
    </xf>
    <xf numFmtId="0" fontId="18" fillId="7" borderId="14" xfId="0" applyFont="1" applyFill="1" applyBorder="1" applyAlignment="1">
      <alignment horizontal="center"/>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3" xfId="0" applyFont="1" applyBorder="1" applyAlignment="1">
      <alignment horizontal="left" vertical="center" wrapText="1"/>
    </xf>
    <xf numFmtId="0" fontId="6" fillId="0" borderId="0" xfId="0" applyFont="1" applyBorder="1" applyAlignment="1">
      <alignment horizontal="left" vertical="center" wrapText="1"/>
    </xf>
    <xf numFmtId="0" fontId="6" fillId="0" borderId="28" xfId="0" applyFont="1" applyBorder="1" applyAlignment="1">
      <alignment horizontal="left" vertical="center" wrapText="1"/>
    </xf>
    <xf numFmtId="0" fontId="6" fillId="0" borderId="19" xfId="0" applyFont="1" applyFill="1" applyBorder="1" applyAlignment="1">
      <alignment horizontal="left" vertical="center"/>
    </xf>
    <xf numFmtId="0" fontId="6" fillId="0" borderId="29" xfId="0" applyFont="1" applyFill="1" applyBorder="1" applyAlignment="1">
      <alignment horizontal="left" vertical="center"/>
    </xf>
    <xf numFmtId="0" fontId="7" fillId="7" borderId="12" xfId="0" applyFont="1" applyFill="1" applyBorder="1" applyAlignment="1">
      <alignment horizontal="left" vertical="center" wrapText="1"/>
    </xf>
    <xf numFmtId="0" fontId="7" fillId="7" borderId="13" xfId="0" applyFont="1" applyFill="1" applyBorder="1" applyAlignment="1">
      <alignment horizontal="left" vertical="center"/>
    </xf>
    <xf numFmtId="0" fontId="7" fillId="7" borderId="14" xfId="0" applyFont="1" applyFill="1" applyBorder="1" applyAlignment="1">
      <alignment horizontal="left" vertical="center"/>
    </xf>
    <xf numFmtId="3" fontId="8" fillId="0" borderId="12"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6" fillId="0" borderId="17" xfId="0" applyFont="1" applyFill="1" applyBorder="1" applyAlignment="1">
      <alignment horizontal="left" vertical="center"/>
    </xf>
    <xf numFmtId="0" fontId="6" fillId="0" borderId="100" xfId="0" applyFont="1" applyFill="1" applyBorder="1" applyAlignment="1">
      <alignment horizontal="left" vertical="center"/>
    </xf>
    <xf numFmtId="0" fontId="6" fillId="0" borderId="58" xfId="0" applyFont="1" applyFill="1" applyBorder="1" applyAlignment="1">
      <alignment horizontal="left" vertical="center"/>
    </xf>
    <xf numFmtId="0" fontId="6" fillId="0" borderId="105" xfId="0" applyFont="1" applyFill="1" applyBorder="1" applyAlignment="1">
      <alignment horizontal="left" vertical="center"/>
    </xf>
    <xf numFmtId="0" fontId="4" fillId="0" borderId="0" xfId="0" applyFont="1" applyAlignment="1">
      <alignment horizontal="center"/>
    </xf>
    <xf numFmtId="0" fontId="1" fillId="7" borderId="12" xfId="0" applyFont="1" applyFill="1" applyBorder="1" applyAlignment="1">
      <alignment horizontal="center"/>
    </xf>
    <xf numFmtId="0" fontId="12" fillId="7" borderId="13" xfId="0" applyFont="1" applyFill="1" applyBorder="1" applyAlignment="1">
      <alignment horizontal="center"/>
    </xf>
    <xf numFmtId="0" fontId="12" fillId="7" borderId="14" xfId="0" applyFont="1" applyFill="1" applyBorder="1" applyAlignment="1">
      <alignment horizontal="center"/>
    </xf>
    <xf numFmtId="0" fontId="13" fillId="0" borderId="0" xfId="0" applyFont="1" applyFill="1" applyBorder="1" applyAlignment="1">
      <alignment horizontal="justify" vertical="center" wrapText="1"/>
    </xf>
    <xf numFmtId="0" fontId="8" fillId="0" borderId="0" xfId="0" applyFont="1" applyBorder="1" applyAlignment="1">
      <alignment horizontal="left" vertical="center" wrapText="1"/>
    </xf>
    <xf numFmtId="0" fontId="6" fillId="25" borderId="25" xfId="0" applyFont="1" applyFill="1" applyBorder="1" applyAlignment="1">
      <alignment horizontal="left" vertical="center" wrapText="1"/>
    </xf>
    <xf numFmtId="0" fontId="6" fillId="25" borderId="26" xfId="0" applyFont="1" applyFill="1" applyBorder="1" applyAlignment="1">
      <alignment horizontal="left" vertical="center" wrapText="1"/>
    </xf>
    <xf numFmtId="0" fontId="17" fillId="7" borderId="13" xfId="0" applyFont="1" applyFill="1" applyBorder="1" applyAlignment="1">
      <alignment horizontal="center"/>
    </xf>
    <xf numFmtId="0" fontId="17" fillId="7" borderId="14" xfId="0" applyFont="1" applyFill="1" applyBorder="1" applyAlignment="1">
      <alignment horizontal="center"/>
    </xf>
    <xf numFmtId="0" fontId="7" fillId="7" borderId="12" xfId="0" applyFont="1" applyFill="1" applyBorder="1" applyAlignment="1">
      <alignment horizontal="center"/>
    </xf>
    <xf numFmtId="0" fontId="7" fillId="7" borderId="13" xfId="0" applyFont="1" applyFill="1" applyBorder="1" applyAlignment="1">
      <alignment horizontal="center"/>
    </xf>
    <xf numFmtId="0" fontId="7" fillId="7" borderId="14" xfId="0" applyFont="1" applyFill="1" applyBorder="1" applyAlignment="1">
      <alignment horizontal="center"/>
    </xf>
    <xf numFmtId="0" fontId="7" fillId="7" borderId="57" xfId="0" applyFont="1" applyFill="1" applyBorder="1" applyAlignment="1">
      <alignment horizontal="center"/>
    </xf>
    <xf numFmtId="0" fontId="10" fillId="17" borderId="25" xfId="47" applyFont="1" applyFill="1" applyBorder="1" applyAlignment="1">
      <alignment horizontal="center" vertical="center"/>
      <protection/>
    </xf>
    <xf numFmtId="0" fontId="10" fillId="17" borderId="26" xfId="47" applyFont="1" applyFill="1" applyBorder="1" applyAlignment="1">
      <alignment horizontal="center" vertical="center"/>
      <protection/>
    </xf>
    <xf numFmtId="0" fontId="10" fillId="17" borderId="27" xfId="47" applyFont="1" applyFill="1" applyBorder="1" applyAlignment="1">
      <alignment horizontal="center" vertical="center"/>
      <protection/>
    </xf>
    <xf numFmtId="0" fontId="10" fillId="4" borderId="12" xfId="47" applyFont="1" applyFill="1" applyBorder="1" applyAlignment="1">
      <alignment horizontal="center" vertical="center"/>
      <protection/>
    </xf>
    <xf numFmtId="0" fontId="10" fillId="4" borderId="13" xfId="47" applyFont="1" applyFill="1" applyBorder="1" applyAlignment="1">
      <alignment horizontal="center" vertical="center"/>
      <protection/>
    </xf>
    <xf numFmtId="0" fontId="10" fillId="4" borderId="14" xfId="47" applyFont="1" applyFill="1" applyBorder="1" applyAlignment="1">
      <alignment horizontal="center" vertical="center"/>
      <protection/>
    </xf>
    <xf numFmtId="0" fontId="6" fillId="0" borderId="19" xfId="0" applyFont="1" applyBorder="1" applyAlignment="1">
      <alignment horizontal="left" wrapText="1"/>
    </xf>
    <xf numFmtId="0" fontId="0" fillId="0" borderId="32" xfId="0" applyFont="1" applyBorder="1" applyAlignment="1">
      <alignment horizontal="left" wrapText="1"/>
    </xf>
    <xf numFmtId="0" fontId="0" fillId="0" borderId="106" xfId="0" applyFont="1" applyBorder="1" applyAlignment="1">
      <alignment horizontal="left" wrapText="1"/>
    </xf>
    <xf numFmtId="0" fontId="8" fillId="25" borderId="24" xfId="0" applyFont="1" applyFill="1" applyBorder="1" applyAlignment="1">
      <alignment horizontal="left"/>
    </xf>
    <xf numFmtId="0" fontId="8" fillId="25" borderId="10" xfId="0" applyFont="1" applyFill="1" applyBorder="1" applyAlignment="1">
      <alignment horizontal="left"/>
    </xf>
    <xf numFmtId="0" fontId="8" fillId="25" borderId="77" xfId="0" applyFont="1" applyFill="1" applyBorder="1" applyAlignment="1">
      <alignment horizontal="left"/>
    </xf>
    <xf numFmtId="0" fontId="19" fillId="0" borderId="90" xfId="0" applyFont="1" applyFill="1" applyBorder="1" applyAlignment="1">
      <alignment horizontal="left"/>
    </xf>
    <xf numFmtId="0" fontId="19" fillId="0" borderId="0" xfId="0" applyFont="1" applyFill="1" applyBorder="1" applyAlignment="1">
      <alignment horizontal="left"/>
    </xf>
    <xf numFmtId="0" fontId="19" fillId="0" borderId="76" xfId="0" applyFont="1" applyFill="1" applyBorder="1" applyAlignment="1">
      <alignment horizontal="left"/>
    </xf>
    <xf numFmtId="0" fontId="6" fillId="0" borderId="25" xfId="0" applyFont="1" applyBorder="1" applyAlignment="1">
      <alignment horizontal="left"/>
    </xf>
    <xf numFmtId="0" fontId="6" fillId="0" borderId="74" xfId="0" applyFont="1" applyBorder="1" applyAlignment="1">
      <alignment horizontal="left"/>
    </xf>
    <xf numFmtId="0" fontId="19" fillId="0" borderId="79" xfId="0" applyFont="1" applyFill="1" applyBorder="1" applyAlignment="1">
      <alignment horizontal="left"/>
    </xf>
    <xf numFmtId="0" fontId="19" fillId="0" borderId="26" xfId="0" applyFont="1" applyFill="1" applyBorder="1" applyAlignment="1">
      <alignment horizontal="left"/>
    </xf>
    <xf numFmtId="0" fontId="19" fillId="0" borderId="74" xfId="0" applyFont="1" applyFill="1" applyBorder="1" applyAlignment="1">
      <alignment horizontal="left"/>
    </xf>
    <xf numFmtId="0" fontId="52" fillId="0" borderId="90" xfId="0" applyFont="1" applyFill="1" applyBorder="1" applyAlignment="1">
      <alignment horizontal="left"/>
    </xf>
    <xf numFmtId="0" fontId="52" fillId="0" borderId="0" xfId="0" applyFont="1" applyFill="1" applyBorder="1" applyAlignment="1">
      <alignment horizontal="left"/>
    </xf>
    <xf numFmtId="0" fontId="52" fillId="0" borderId="76" xfId="0" applyFont="1" applyFill="1" applyBorder="1" applyAlignment="1">
      <alignment horizontal="left"/>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3" fontId="8" fillId="0" borderId="75" xfId="0" applyNumberFormat="1" applyFont="1" applyBorder="1" applyAlignment="1">
      <alignment horizontal="right" vertical="center"/>
    </xf>
    <xf numFmtId="3" fontId="8" fillId="0" borderId="73" xfId="0" applyNumberFormat="1" applyFont="1" applyBorder="1" applyAlignment="1">
      <alignment horizontal="right" vertical="center"/>
    </xf>
    <xf numFmtId="0" fontId="8" fillId="0" borderId="64" xfId="0" applyFont="1" applyBorder="1" applyAlignment="1">
      <alignment horizontal="right" vertical="center"/>
    </xf>
    <xf numFmtId="0" fontId="8" fillId="0" borderId="59" xfId="0" applyFont="1" applyBorder="1" applyAlignment="1">
      <alignment horizontal="right" vertical="center"/>
    </xf>
    <xf numFmtId="0" fontId="8" fillId="0" borderId="79" xfId="0" applyFont="1" applyBorder="1" applyAlignment="1">
      <alignment horizontal="center" vertical="center"/>
    </xf>
    <xf numFmtId="0" fontId="8" fillId="0" borderId="26" xfId="0" applyFont="1" applyBorder="1" applyAlignment="1">
      <alignment horizontal="center" vertical="center"/>
    </xf>
    <xf numFmtId="0" fontId="8" fillId="0" borderId="74" xfId="0" applyFont="1" applyBorder="1" applyAlignment="1">
      <alignment horizontal="center" vertical="center"/>
    </xf>
    <xf numFmtId="0" fontId="8" fillId="0" borderId="60" xfId="0" applyFont="1" applyBorder="1" applyAlignment="1">
      <alignment horizontal="center" vertical="center"/>
    </xf>
    <xf numFmtId="0" fontId="8" fillId="0" borderId="10" xfId="0" applyFont="1" applyBorder="1" applyAlignment="1">
      <alignment horizontal="center" vertical="center"/>
    </xf>
    <xf numFmtId="0" fontId="8" fillId="0" borderId="77"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07" xfId="0" applyFont="1" applyBorder="1" applyAlignment="1">
      <alignment horizontal="center"/>
    </xf>
    <xf numFmtId="3" fontId="8" fillId="0" borderId="64" xfId="0" applyNumberFormat="1" applyFont="1" applyBorder="1" applyAlignment="1">
      <alignment horizontal="right" vertical="center"/>
    </xf>
    <xf numFmtId="3" fontId="8" fillId="0" borderId="59" xfId="0" applyNumberFormat="1" applyFont="1" applyBorder="1" applyAlignment="1">
      <alignment horizontal="right" vertical="center"/>
    </xf>
    <xf numFmtId="0" fontId="6" fillId="0" borderId="62" xfId="0" applyFont="1" applyFill="1" applyBorder="1" applyAlignment="1">
      <alignment horizontal="left"/>
    </xf>
    <xf numFmtId="0" fontId="6" fillId="0" borderId="34" xfId="0" applyFont="1" applyFill="1" applyBorder="1" applyAlignment="1">
      <alignment horizontal="left"/>
    </xf>
    <xf numFmtId="0" fontId="6" fillId="0" borderId="80" xfId="0" applyFont="1" applyFill="1" applyBorder="1" applyAlignment="1">
      <alignment horizontal="left"/>
    </xf>
    <xf numFmtId="0" fontId="6" fillId="0" borderId="25" xfId="0" applyFont="1" applyBorder="1" applyAlignment="1">
      <alignment horizontal="left" wrapText="1"/>
    </xf>
    <xf numFmtId="0" fontId="0" fillId="0" borderId="26" xfId="0" applyFont="1" applyBorder="1" applyAlignment="1">
      <alignment horizontal="left" wrapText="1"/>
    </xf>
    <xf numFmtId="0" fontId="0" fillId="0" borderId="74" xfId="0" applyFont="1" applyBorder="1" applyAlignment="1">
      <alignment horizontal="left" wrapText="1"/>
    </xf>
    <xf numFmtId="0" fontId="6" fillId="0" borderId="23" xfId="0" applyFont="1" applyBorder="1" applyAlignment="1">
      <alignment horizontal="left" wrapText="1"/>
    </xf>
    <xf numFmtId="0" fontId="0" fillId="0" borderId="0" xfId="0" applyFont="1" applyBorder="1" applyAlignment="1">
      <alignment horizontal="left" wrapText="1"/>
    </xf>
    <xf numFmtId="0" fontId="0" fillId="0" borderId="76" xfId="0" applyFont="1" applyBorder="1" applyAlignment="1">
      <alignment horizontal="left" wrapText="1"/>
    </xf>
    <xf numFmtId="4" fontId="54" fillId="25" borderId="108" xfId="0" applyNumberFormat="1" applyFont="1" applyFill="1" applyBorder="1" applyAlignment="1" applyProtection="1">
      <alignment horizontal="left" vertical="top" wrapText="1"/>
      <protection/>
    </xf>
    <xf numFmtId="4" fontId="54" fillId="25" borderId="0" xfId="0" applyNumberFormat="1" applyFont="1" applyFill="1" applyBorder="1" applyAlignment="1" applyProtection="1">
      <alignment horizontal="right" wrapText="1"/>
      <protection/>
    </xf>
    <xf numFmtId="4" fontId="55" fillId="25" borderId="0" xfId="0" applyNumberFormat="1" applyFont="1" applyFill="1" applyBorder="1" applyAlignment="1" applyProtection="1">
      <alignment horizontal="left" vertical="top" wrapText="1"/>
      <protection/>
    </xf>
    <xf numFmtId="4" fontId="55" fillId="25" borderId="0" xfId="0" applyNumberFormat="1" applyFont="1" applyFill="1" applyBorder="1" applyAlignment="1" applyProtection="1">
      <alignment horizontal="right" wrapText="1"/>
      <protection/>
    </xf>
    <xf numFmtId="4" fontId="54" fillId="25" borderId="0" xfId="0" applyNumberFormat="1" applyFont="1" applyFill="1" applyBorder="1" applyAlignment="1" applyProtection="1">
      <alignment horizontal="left" vertical="top" wrapText="1"/>
      <protection/>
    </xf>
    <xf numFmtId="4" fontId="26" fillId="25" borderId="0" xfId="0" applyNumberFormat="1" applyFont="1" applyFill="1" applyBorder="1" applyAlignment="1" applyProtection="1">
      <alignment horizontal="right" wrapText="1"/>
      <protection/>
    </xf>
    <xf numFmtId="4" fontId="54" fillId="8" borderId="13" xfId="0" applyNumberFormat="1" applyFont="1" applyFill="1" applyBorder="1" applyAlignment="1" applyProtection="1">
      <alignment horizontal="right" wrapText="1"/>
      <protection/>
    </xf>
    <xf numFmtId="4" fontId="57" fillId="25" borderId="0" xfId="0" applyNumberFormat="1" applyFont="1" applyFill="1" applyBorder="1" applyAlignment="1" applyProtection="1">
      <alignment horizontal="left" vertical="top" wrapText="1"/>
      <protection/>
    </xf>
    <xf numFmtId="4" fontId="59" fillId="25" borderId="0" xfId="0" applyNumberFormat="1" applyFont="1" applyFill="1" applyBorder="1" applyAlignment="1" applyProtection="1">
      <alignment vertical="top" wrapText="1"/>
      <protection/>
    </xf>
    <xf numFmtId="4" fontId="54" fillId="25" borderId="0" xfId="0" applyNumberFormat="1" applyFont="1" applyFill="1" applyBorder="1" applyAlignment="1" applyProtection="1">
      <alignment horizontal="left" vertical="top" wrapText="1"/>
      <protection/>
    </xf>
    <xf numFmtId="4" fontId="54" fillId="8" borderId="12" xfId="0" applyNumberFormat="1" applyFont="1" applyFill="1" applyBorder="1" applyAlignment="1" applyProtection="1">
      <alignment horizontal="left" vertical="top" wrapText="1"/>
      <protection/>
    </xf>
    <xf numFmtId="4" fontId="54" fillId="8" borderId="13" xfId="0" applyNumberFormat="1" applyFont="1" applyFill="1" applyBorder="1" applyAlignment="1" applyProtection="1">
      <alignment horizontal="left" vertical="top" wrapText="1"/>
      <protection/>
    </xf>
    <xf numFmtId="4" fontId="54" fillId="25" borderId="0" xfId="0" applyNumberFormat="1" applyFont="1" applyFill="1" applyBorder="1" applyAlignment="1" applyProtection="1">
      <alignment horizontal="right" vertical="top" wrapText="1"/>
      <protection/>
    </xf>
    <xf numFmtId="4" fontId="60" fillId="25" borderId="109" xfId="0" applyNumberFormat="1" applyFont="1" applyFill="1" applyBorder="1" applyAlignment="1" applyProtection="1">
      <alignment horizontal="left" vertical="top" wrapText="1"/>
      <protection/>
    </xf>
    <xf numFmtId="4" fontId="54" fillId="25" borderId="0" xfId="0" applyNumberFormat="1" applyFont="1" applyFill="1" applyBorder="1" applyAlignment="1" applyProtection="1">
      <alignment horizontal="center" vertical="top" wrapText="1"/>
      <protection/>
    </xf>
    <xf numFmtId="4" fontId="55" fillId="25" borderId="0" xfId="0" applyNumberFormat="1" applyFont="1" applyFill="1" applyBorder="1" applyAlignment="1" applyProtection="1">
      <alignment horizontal="right" vertical="top" wrapText="1"/>
      <protection/>
    </xf>
    <xf numFmtId="4" fontId="55" fillId="25" borderId="0" xfId="0" applyNumberFormat="1" applyFont="1" applyFill="1" applyBorder="1" applyAlignment="1" applyProtection="1">
      <alignment horizontal="left" vertical="top" wrapText="1"/>
      <protection/>
    </xf>
    <xf numFmtId="0" fontId="49" fillId="0" borderId="0" xfId="0" applyNumberFormat="1" applyFont="1" applyAlignment="1" applyProtection="1">
      <alignment horizontal="center"/>
      <protection locked="0"/>
    </xf>
    <xf numFmtId="4" fontId="54" fillId="25" borderId="0" xfId="0" applyNumberFormat="1" applyFont="1" applyFill="1" applyBorder="1" applyAlignment="1" applyProtection="1">
      <alignment horizontal="center" vertical="top" wrapText="1"/>
      <protection/>
    </xf>
    <xf numFmtId="0" fontId="47" fillId="0" borderId="0" xfId="0" applyFont="1" applyAlignment="1">
      <alignment horizontal="center"/>
    </xf>
    <xf numFmtId="4" fontId="55" fillId="25" borderId="0" xfId="0" applyNumberFormat="1" applyFont="1" applyFill="1" applyBorder="1" applyAlignment="1" applyProtection="1">
      <alignment horizontal="right" wrapText="1"/>
      <protection/>
    </xf>
    <xf numFmtId="4" fontId="56" fillId="25" borderId="109" xfId="0" applyNumberFormat="1" applyFont="1" applyFill="1" applyBorder="1" applyAlignment="1" applyProtection="1">
      <alignment horizontal="left" vertical="top" wrapText="1"/>
      <protection/>
    </xf>
    <xf numFmtId="4" fontId="57" fillId="25" borderId="0" xfId="0" applyNumberFormat="1" applyFont="1" applyFill="1" applyBorder="1" applyAlignment="1" applyProtection="1">
      <alignment horizontal="left" vertical="top" wrapText="1"/>
      <protection/>
    </xf>
    <xf numFmtId="4" fontId="54" fillId="25" borderId="0" xfId="0" applyNumberFormat="1" applyFont="1" applyFill="1" applyBorder="1" applyAlignment="1" applyProtection="1">
      <alignment horizontal="right" wrapText="1"/>
      <protection/>
    </xf>
    <xf numFmtId="4" fontId="54" fillId="25" borderId="0" xfId="0" applyNumberFormat="1" applyFont="1" applyFill="1" applyBorder="1" applyAlignment="1" applyProtection="1">
      <alignment horizontal="left" vertical="top" wrapText="1"/>
      <protection/>
    </xf>
    <xf numFmtId="4" fontId="54" fillId="25" borderId="0" xfId="0" applyNumberFormat="1" applyFont="1" applyFill="1" applyBorder="1" applyAlignment="1" applyProtection="1">
      <alignment horizontal="right" vertical="top" wrapText="1"/>
      <protection/>
    </xf>
    <xf numFmtId="4" fontId="54" fillId="8" borderId="12" xfId="0" applyNumberFormat="1" applyFont="1" applyFill="1" applyBorder="1" applyAlignment="1" applyProtection="1">
      <alignment horizontal="left" vertical="top" wrapText="1"/>
      <protection/>
    </xf>
    <xf numFmtId="4" fontId="54" fillId="8" borderId="13" xfId="0" applyNumberFormat="1" applyFont="1" applyFill="1" applyBorder="1" applyAlignment="1" applyProtection="1">
      <alignment horizontal="left" vertical="top" wrapText="1"/>
      <protection/>
    </xf>
    <xf numFmtId="4" fontId="54" fillId="8" borderId="13" xfId="0" applyNumberFormat="1" applyFont="1" applyFill="1" applyBorder="1" applyAlignment="1" applyProtection="1">
      <alignment horizontal="right" wrapText="1"/>
      <protection/>
    </xf>
    <xf numFmtId="4" fontId="54" fillId="25" borderId="10" xfId="0" applyNumberFormat="1" applyFont="1" applyFill="1" applyBorder="1" applyAlignment="1" applyProtection="1">
      <alignment horizontal="left" vertical="top" wrapText="1"/>
      <protection/>
    </xf>
    <xf numFmtId="4" fontId="54" fillId="25" borderId="10" xfId="0" applyNumberFormat="1" applyFont="1" applyFill="1" applyBorder="1" applyAlignment="1" applyProtection="1">
      <alignment horizontal="right" vertical="top" wrapText="1"/>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Rozpočet kolejí 2006"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B7"/>
  <sheetViews>
    <sheetView tabSelected="1" zoomScalePageLayoutView="0" workbookViewId="0" topLeftCell="A1">
      <selection activeCell="B1" sqref="B1"/>
    </sheetView>
  </sheetViews>
  <sheetFormatPr defaultColWidth="9.00390625" defaultRowHeight="12.75"/>
  <cols>
    <col min="1" max="1" width="6.625" style="672" customWidth="1"/>
    <col min="2" max="2" width="85.625" style="669" customWidth="1"/>
    <col min="3" max="16384" width="9.125" style="669" customWidth="1"/>
  </cols>
  <sheetData>
    <row r="1" ht="15">
      <c r="B1" s="670" t="s">
        <v>676</v>
      </c>
    </row>
    <row r="3" spans="1:2" ht="70.5" customHeight="1">
      <c r="A3" s="672" t="s">
        <v>677</v>
      </c>
      <c r="B3" s="671" t="s">
        <v>683</v>
      </c>
    </row>
    <row r="4" spans="1:2" ht="107.25" customHeight="1">
      <c r="A4" s="672" t="s">
        <v>678</v>
      </c>
      <c r="B4" s="671" t="s">
        <v>684</v>
      </c>
    </row>
    <row r="5" spans="1:2" ht="124.5" customHeight="1">
      <c r="A5" s="672" t="s">
        <v>679</v>
      </c>
      <c r="B5" s="671" t="s">
        <v>686</v>
      </c>
    </row>
    <row r="6" spans="1:2" ht="54" customHeight="1">
      <c r="A6" s="672" t="s">
        <v>681</v>
      </c>
      <c r="B6" s="671" t="s">
        <v>680</v>
      </c>
    </row>
    <row r="7" spans="1:2" ht="80.25" customHeight="1">
      <c r="A7" s="672" t="s">
        <v>682</v>
      </c>
      <c r="B7" s="671" t="s">
        <v>685</v>
      </c>
    </row>
  </sheetData>
  <sheetProtection/>
  <printOptions/>
  <pageMargins left="0.7" right="0.7" top="0.787401575" bottom="0.787401575" header="0.3" footer="0.3"/>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22"/>
  </sheetPr>
  <dimension ref="A1:Z58"/>
  <sheetViews>
    <sheetView view="pageBreakPreview" zoomScaleSheetLayoutView="100" zoomScalePageLayoutView="0" workbookViewId="0" topLeftCell="A42">
      <selection activeCell="A59" sqref="A59:IV59"/>
    </sheetView>
  </sheetViews>
  <sheetFormatPr defaultColWidth="9.00390625" defaultRowHeight="12.75"/>
  <cols>
    <col min="1" max="1" width="0.2421875" style="0" customWidth="1"/>
    <col min="4" max="4" width="3.25390625" style="0" customWidth="1"/>
    <col min="5" max="5" width="2.875" style="0" customWidth="1"/>
    <col min="6" max="8" width="15.625" style="0" hidden="1" customWidth="1"/>
    <col min="9" max="10" width="9.00390625" style="0" hidden="1" customWidth="1"/>
    <col min="14" max="14" width="8.375" style="0" customWidth="1"/>
    <col min="15" max="15" width="4.00390625" style="0" hidden="1" customWidth="1"/>
    <col min="16" max="16" width="9.00390625" style="0" hidden="1" customWidth="1"/>
    <col min="17" max="17" width="10.375" style="0" customWidth="1"/>
    <col min="18" max="18" width="7.375" style="0" customWidth="1"/>
    <col min="19" max="19" width="9.00390625" style="0" hidden="1" customWidth="1"/>
    <col min="20" max="20" width="10.75390625" style="0" customWidth="1"/>
    <col min="21" max="21" width="6.25390625" style="0" customWidth="1"/>
    <col min="22" max="22" width="1.37890625" style="0" customWidth="1"/>
    <col min="23" max="24" width="9.00390625" style="0" hidden="1" customWidth="1"/>
    <col min="25" max="25" width="9.375" style="0" customWidth="1"/>
    <col min="26" max="26" width="13.625" style="0" customWidth="1"/>
  </cols>
  <sheetData>
    <row r="1" spans="1:8" ht="12.75">
      <c r="A1" s="779"/>
      <c r="B1" s="779"/>
      <c r="C1" s="779"/>
      <c r="D1" s="779"/>
      <c r="E1" s="779"/>
      <c r="F1" s="779"/>
      <c r="G1" s="779"/>
      <c r="H1" s="779"/>
    </row>
    <row r="2" spans="1:26" ht="12.75">
      <c r="A2" s="780" t="s">
        <v>272</v>
      </c>
      <c r="B2" s="780"/>
      <c r="C2" s="780"/>
      <c r="D2" s="780"/>
      <c r="E2" s="780"/>
      <c r="F2" s="780"/>
      <c r="G2" s="780"/>
      <c r="H2" s="780"/>
      <c r="I2" s="780"/>
      <c r="J2" s="780"/>
      <c r="K2" s="780"/>
      <c r="L2" s="780"/>
      <c r="M2" s="780"/>
      <c r="N2" s="780"/>
      <c r="O2" s="780"/>
      <c r="P2" s="780"/>
      <c r="Q2" s="780"/>
      <c r="R2" s="780"/>
      <c r="S2" s="780"/>
      <c r="T2" s="780"/>
      <c r="U2" s="780"/>
      <c r="V2" s="780"/>
      <c r="W2" s="780"/>
      <c r="X2" s="780"/>
      <c r="Y2" s="780"/>
      <c r="Z2" s="780"/>
    </row>
    <row r="3" spans="1:26" ht="12.75">
      <c r="A3" s="513"/>
      <c r="B3" s="780" t="s">
        <v>580</v>
      </c>
      <c r="C3" s="780"/>
      <c r="D3" s="780"/>
      <c r="E3" s="780"/>
      <c r="F3" s="780"/>
      <c r="G3" s="780"/>
      <c r="H3" s="780"/>
      <c r="I3" s="780"/>
      <c r="J3" s="780"/>
      <c r="K3" s="780"/>
      <c r="L3" s="780"/>
      <c r="M3" s="780"/>
      <c r="N3" s="780"/>
      <c r="O3" s="780"/>
      <c r="P3" s="780"/>
      <c r="Q3" s="780"/>
      <c r="R3" s="780"/>
      <c r="S3" s="780"/>
      <c r="T3" s="780"/>
      <c r="U3" s="780"/>
      <c r="V3" s="780"/>
      <c r="W3" s="780"/>
      <c r="X3" s="780"/>
      <c r="Y3" s="780"/>
      <c r="Z3" s="780"/>
    </row>
    <row r="5" spans="2:23" ht="12.75">
      <c r="B5" s="778" t="s">
        <v>273</v>
      </c>
      <c r="C5" s="778"/>
      <c r="D5" s="778"/>
      <c r="E5" s="778"/>
      <c r="F5" s="778"/>
      <c r="G5" s="778"/>
      <c r="H5" s="778"/>
      <c r="I5" s="778"/>
      <c r="K5" s="778" t="s">
        <v>581</v>
      </c>
      <c r="L5" s="778"/>
      <c r="M5" s="778"/>
      <c r="N5" s="778"/>
      <c r="O5" s="778"/>
      <c r="P5" s="778"/>
      <c r="Q5" s="778"/>
      <c r="R5" s="778"/>
      <c r="S5" s="778"/>
      <c r="T5" s="778"/>
      <c r="U5" s="778"/>
      <c r="V5" s="778"/>
      <c r="W5" s="778"/>
    </row>
    <row r="6" spans="2:23" ht="12.75">
      <c r="B6" s="778" t="s">
        <v>275</v>
      </c>
      <c r="C6" s="778"/>
      <c r="D6" s="778"/>
      <c r="E6" s="778"/>
      <c r="F6" s="778"/>
      <c r="G6" s="778"/>
      <c r="H6" s="778"/>
      <c r="I6" s="778"/>
      <c r="K6" s="778" t="s">
        <v>276</v>
      </c>
      <c r="L6" s="778"/>
      <c r="M6" s="778"/>
      <c r="N6" s="778"/>
      <c r="O6" s="778"/>
      <c r="P6" s="778"/>
      <c r="Q6" s="778"/>
      <c r="R6" s="778"/>
      <c r="S6" s="778"/>
      <c r="T6" s="778"/>
      <c r="U6" s="778"/>
      <c r="V6" s="778"/>
      <c r="W6" s="778"/>
    </row>
    <row r="7" spans="2:23" ht="12.75">
      <c r="B7" s="778" t="s">
        <v>277</v>
      </c>
      <c r="C7" s="778"/>
      <c r="D7" s="778"/>
      <c r="E7" s="778"/>
      <c r="F7" s="778"/>
      <c r="G7" s="778"/>
      <c r="H7" s="778"/>
      <c r="I7" s="778"/>
      <c r="K7" s="778" t="s">
        <v>582</v>
      </c>
      <c r="L7" s="778"/>
      <c r="M7" s="778"/>
      <c r="N7" s="778"/>
      <c r="O7" s="778"/>
      <c r="P7" s="778"/>
      <c r="Q7" s="778"/>
      <c r="R7" s="778"/>
      <c r="S7" s="778"/>
      <c r="T7" s="778"/>
      <c r="U7" s="778"/>
      <c r="V7" s="778"/>
      <c r="W7" s="778"/>
    </row>
    <row r="9" spans="1:26" ht="15" customHeight="1" thickBot="1">
      <c r="A9" s="791" t="s">
        <v>278</v>
      </c>
      <c r="B9" s="791"/>
      <c r="C9" s="791"/>
      <c r="D9" s="524"/>
      <c r="E9" s="791" t="s">
        <v>279</v>
      </c>
      <c r="F9" s="791"/>
      <c r="G9" s="791"/>
      <c r="H9" s="791"/>
      <c r="I9" s="791"/>
      <c r="J9" s="791"/>
      <c r="K9" s="791"/>
      <c r="L9" s="791"/>
      <c r="M9" s="791"/>
      <c r="N9" s="791"/>
      <c r="O9" s="791"/>
      <c r="P9" s="524"/>
      <c r="Q9" s="525" t="s">
        <v>280</v>
      </c>
      <c r="R9" s="524"/>
      <c r="S9" s="792" t="s">
        <v>281</v>
      </c>
      <c r="T9" s="792"/>
      <c r="U9" s="524"/>
      <c r="V9" s="792" t="s">
        <v>282</v>
      </c>
      <c r="W9" s="792"/>
      <c r="X9" s="792"/>
      <c r="Y9" s="792"/>
      <c r="Z9" s="525" t="s">
        <v>245</v>
      </c>
    </row>
    <row r="10" ht="12.75" hidden="1"/>
    <row r="11" spans="1:26" ht="12.75" hidden="1">
      <c r="A11" s="783" t="s">
        <v>243</v>
      </c>
      <c r="B11" s="783"/>
      <c r="C11" s="783"/>
      <c r="D11" s="783"/>
      <c r="E11" s="783"/>
      <c r="F11" s="783"/>
      <c r="G11" s="783"/>
      <c r="H11" s="783"/>
      <c r="I11" s="783"/>
      <c r="J11" s="783"/>
      <c r="K11" s="783"/>
      <c r="L11" s="783"/>
      <c r="M11" s="783"/>
      <c r="N11" s="783"/>
      <c r="O11" s="783"/>
      <c r="P11" s="783"/>
      <c r="Q11" s="783"/>
      <c r="R11" s="783"/>
      <c r="S11" s="783"/>
      <c r="T11" s="783"/>
      <c r="U11" s="783"/>
      <c r="V11" s="783"/>
      <c r="W11" s="783"/>
      <c r="X11" s="783"/>
      <c r="Y11" s="783"/>
      <c r="Z11" s="783"/>
    </row>
    <row r="13" spans="1:24" ht="12.75">
      <c r="A13" s="784" t="s">
        <v>283</v>
      </c>
      <c r="B13" s="784"/>
      <c r="C13" s="784"/>
      <c r="D13" s="784"/>
      <c r="E13" s="784"/>
      <c r="F13" s="784"/>
      <c r="G13" s="784"/>
      <c r="H13" s="784"/>
      <c r="I13" s="784"/>
      <c r="J13" s="784"/>
      <c r="K13" s="784"/>
      <c r="L13" s="784"/>
      <c r="M13" s="784"/>
      <c r="N13" s="784"/>
      <c r="O13" s="784"/>
      <c r="P13" s="784"/>
      <c r="Q13" s="784"/>
      <c r="R13" s="784"/>
      <c r="S13" s="784"/>
      <c r="T13" s="784"/>
      <c r="U13" s="784"/>
      <c r="V13" s="784"/>
      <c r="W13" s="784"/>
      <c r="X13" s="784"/>
    </row>
    <row r="15" spans="1:26" ht="12.75">
      <c r="A15" s="778" t="s">
        <v>284</v>
      </c>
      <c r="B15" s="778"/>
      <c r="C15" s="778"/>
      <c r="E15" s="771" t="s">
        <v>285</v>
      </c>
      <c r="F15" s="771"/>
      <c r="G15" s="771"/>
      <c r="H15" s="771"/>
      <c r="I15" s="771"/>
      <c r="J15" s="771"/>
      <c r="K15" s="771"/>
      <c r="L15" s="771"/>
      <c r="M15" s="771"/>
      <c r="N15" s="771"/>
      <c r="O15" s="771"/>
      <c r="Q15" s="518">
        <v>24000</v>
      </c>
      <c r="S15" s="785">
        <v>9816.21</v>
      </c>
      <c r="T15" s="785"/>
      <c r="V15" s="785">
        <v>0</v>
      </c>
      <c r="W15" s="785"/>
      <c r="X15" s="785"/>
      <c r="Y15" s="785"/>
      <c r="Z15" s="518">
        <v>40.9</v>
      </c>
    </row>
    <row r="16" spans="1:26" ht="12.75">
      <c r="A16" s="778" t="s">
        <v>288</v>
      </c>
      <c r="B16" s="778"/>
      <c r="C16" s="778"/>
      <c r="E16" s="778" t="s">
        <v>289</v>
      </c>
      <c r="F16" s="778"/>
      <c r="G16" s="778"/>
      <c r="H16" s="778"/>
      <c r="I16" s="778"/>
      <c r="J16" s="778"/>
      <c r="K16" s="778"/>
      <c r="L16" s="778"/>
      <c r="M16" s="778"/>
      <c r="N16" s="778"/>
      <c r="O16" s="778"/>
      <c r="Q16" s="519">
        <v>2000</v>
      </c>
      <c r="S16" s="782">
        <v>1991.21</v>
      </c>
      <c r="T16" s="782"/>
      <c r="V16" s="782">
        <v>0</v>
      </c>
      <c r="W16" s="782"/>
      <c r="X16" s="782"/>
      <c r="Y16" s="782"/>
      <c r="Z16" s="519">
        <v>99.56</v>
      </c>
    </row>
    <row r="17" spans="1:26" ht="12.75">
      <c r="A17" s="778" t="s">
        <v>290</v>
      </c>
      <c r="B17" s="778"/>
      <c r="C17" s="778"/>
      <c r="E17" s="778" t="s">
        <v>291</v>
      </c>
      <c r="F17" s="778"/>
      <c r="G17" s="778"/>
      <c r="H17" s="778"/>
      <c r="I17" s="778"/>
      <c r="J17" s="778"/>
      <c r="K17" s="778"/>
      <c r="L17" s="778"/>
      <c r="M17" s="778"/>
      <c r="N17" s="778"/>
      <c r="O17" s="778"/>
      <c r="Q17" s="519">
        <v>1000</v>
      </c>
      <c r="S17" s="782">
        <v>1006</v>
      </c>
      <c r="T17" s="782"/>
      <c r="V17" s="782">
        <v>0</v>
      </c>
      <c r="W17" s="782"/>
      <c r="X17" s="782"/>
      <c r="Y17" s="782"/>
      <c r="Z17" s="519">
        <v>100.6</v>
      </c>
    </row>
    <row r="18" spans="1:26" ht="12.75">
      <c r="A18" s="778" t="s">
        <v>297</v>
      </c>
      <c r="B18" s="778"/>
      <c r="C18" s="778"/>
      <c r="E18" s="778" t="s">
        <v>298</v>
      </c>
      <c r="F18" s="778"/>
      <c r="G18" s="778"/>
      <c r="H18" s="778"/>
      <c r="I18" s="778"/>
      <c r="J18" s="778"/>
      <c r="K18" s="778"/>
      <c r="L18" s="778"/>
      <c r="M18" s="778"/>
      <c r="N18" s="778"/>
      <c r="O18" s="778"/>
      <c r="Q18" s="519">
        <v>1000</v>
      </c>
      <c r="S18" s="782">
        <v>0</v>
      </c>
      <c r="T18" s="782"/>
      <c r="V18" s="782">
        <v>0</v>
      </c>
      <c r="W18" s="782"/>
      <c r="X18" s="782"/>
      <c r="Y18" s="782"/>
      <c r="Z18" s="519">
        <v>0</v>
      </c>
    </row>
    <row r="19" spans="1:26" ht="12.75">
      <c r="A19" s="778" t="s">
        <v>299</v>
      </c>
      <c r="B19" s="778"/>
      <c r="C19" s="778"/>
      <c r="E19" s="778" t="s">
        <v>300</v>
      </c>
      <c r="F19" s="778"/>
      <c r="G19" s="778"/>
      <c r="H19" s="778"/>
      <c r="I19" s="778"/>
      <c r="J19" s="778"/>
      <c r="K19" s="778"/>
      <c r="L19" s="778"/>
      <c r="M19" s="778"/>
      <c r="N19" s="778"/>
      <c r="O19" s="778"/>
      <c r="Q19" s="519">
        <v>0</v>
      </c>
      <c r="S19" s="782">
        <v>6474</v>
      </c>
      <c r="T19" s="782"/>
      <c r="V19" s="782">
        <v>0</v>
      </c>
      <c r="W19" s="782"/>
      <c r="X19" s="782"/>
      <c r="Y19" s="782"/>
      <c r="Z19" s="519" t="s">
        <v>294</v>
      </c>
    </row>
    <row r="20" spans="1:26" ht="12.75">
      <c r="A20" s="778" t="s">
        <v>303</v>
      </c>
      <c r="B20" s="778"/>
      <c r="C20" s="778"/>
      <c r="E20" s="778" t="s">
        <v>304</v>
      </c>
      <c r="F20" s="778"/>
      <c r="G20" s="778"/>
      <c r="H20" s="778"/>
      <c r="I20" s="778"/>
      <c r="J20" s="778"/>
      <c r="K20" s="778"/>
      <c r="L20" s="778"/>
      <c r="M20" s="778"/>
      <c r="N20" s="778"/>
      <c r="O20" s="778"/>
      <c r="Q20" s="519">
        <v>16000</v>
      </c>
      <c r="S20" s="782">
        <v>0</v>
      </c>
      <c r="T20" s="782"/>
      <c r="V20" s="782">
        <v>0</v>
      </c>
      <c r="W20" s="782"/>
      <c r="X20" s="782"/>
      <c r="Y20" s="782"/>
      <c r="Z20" s="519">
        <v>0</v>
      </c>
    </row>
    <row r="21" spans="1:26" ht="12.75">
      <c r="A21" s="778" t="s">
        <v>309</v>
      </c>
      <c r="B21" s="778"/>
      <c r="C21" s="778"/>
      <c r="E21" s="778" t="s">
        <v>310</v>
      </c>
      <c r="F21" s="778"/>
      <c r="G21" s="778"/>
      <c r="H21" s="778"/>
      <c r="I21" s="778"/>
      <c r="J21" s="778"/>
      <c r="K21" s="778"/>
      <c r="L21" s="778"/>
      <c r="M21" s="778"/>
      <c r="N21" s="778"/>
      <c r="O21" s="778"/>
      <c r="Q21" s="519">
        <v>4000</v>
      </c>
      <c r="S21" s="782">
        <v>345</v>
      </c>
      <c r="T21" s="782"/>
      <c r="V21" s="782">
        <v>0</v>
      </c>
      <c r="W21" s="782"/>
      <c r="X21" s="782"/>
      <c r="Y21" s="782"/>
      <c r="Z21" s="519">
        <v>8.63</v>
      </c>
    </row>
    <row r="22" spans="1:26" ht="12.75">
      <c r="A22" s="778" t="s">
        <v>337</v>
      </c>
      <c r="B22" s="778"/>
      <c r="C22" s="778"/>
      <c r="E22" s="771" t="s">
        <v>338</v>
      </c>
      <c r="F22" s="771"/>
      <c r="G22" s="771"/>
      <c r="H22" s="771"/>
      <c r="I22" s="771"/>
      <c r="J22" s="771"/>
      <c r="K22" s="771"/>
      <c r="L22" s="771"/>
      <c r="M22" s="771"/>
      <c r="N22" s="771"/>
      <c r="O22" s="771"/>
      <c r="Q22" s="518">
        <v>6000</v>
      </c>
      <c r="S22" s="785">
        <v>3087</v>
      </c>
      <c r="T22" s="785"/>
      <c r="V22" s="785">
        <v>0</v>
      </c>
      <c r="W22" s="785"/>
      <c r="X22" s="785"/>
      <c r="Y22" s="785"/>
      <c r="Z22" s="518">
        <v>51.45</v>
      </c>
    </row>
    <row r="23" spans="1:26" ht="12.75">
      <c r="A23" s="778" t="s">
        <v>341</v>
      </c>
      <c r="B23" s="778"/>
      <c r="C23" s="778"/>
      <c r="E23" s="778" t="s">
        <v>342</v>
      </c>
      <c r="F23" s="778"/>
      <c r="G23" s="778"/>
      <c r="H23" s="778"/>
      <c r="I23" s="778"/>
      <c r="J23" s="778"/>
      <c r="K23" s="778"/>
      <c r="L23" s="778"/>
      <c r="M23" s="778"/>
      <c r="N23" s="778"/>
      <c r="O23" s="778"/>
      <c r="Q23" s="519">
        <v>0</v>
      </c>
      <c r="S23" s="782">
        <v>3087</v>
      </c>
      <c r="T23" s="782"/>
      <c r="V23" s="782">
        <v>0</v>
      </c>
      <c r="W23" s="782"/>
      <c r="X23" s="782"/>
      <c r="Y23" s="782"/>
      <c r="Z23" s="519" t="s">
        <v>294</v>
      </c>
    </row>
    <row r="24" spans="1:26" ht="12.75">
      <c r="A24" s="778" t="s">
        <v>345</v>
      </c>
      <c r="B24" s="778"/>
      <c r="C24" s="778"/>
      <c r="E24" s="771" t="s">
        <v>583</v>
      </c>
      <c r="F24" s="771"/>
      <c r="G24" s="771"/>
      <c r="H24" s="771"/>
      <c r="I24" s="771"/>
      <c r="J24" s="771"/>
      <c r="K24" s="771"/>
      <c r="L24" s="771"/>
      <c r="M24" s="771"/>
      <c r="N24" s="771"/>
      <c r="O24" s="771"/>
      <c r="Q24" s="518">
        <v>1000</v>
      </c>
      <c r="S24" s="785">
        <v>986</v>
      </c>
      <c r="T24" s="785"/>
      <c r="V24" s="785">
        <v>0</v>
      </c>
      <c r="W24" s="785"/>
      <c r="X24" s="785"/>
      <c r="Y24" s="785"/>
      <c r="Z24" s="518">
        <v>98.6</v>
      </c>
    </row>
    <row r="25" spans="1:26" ht="12.75">
      <c r="A25" s="778" t="s">
        <v>346</v>
      </c>
      <c r="B25" s="778"/>
      <c r="C25" s="778"/>
      <c r="E25" s="778" t="s">
        <v>347</v>
      </c>
      <c r="F25" s="778"/>
      <c r="G25" s="778"/>
      <c r="H25" s="778"/>
      <c r="I25" s="778"/>
      <c r="J25" s="778"/>
      <c r="K25" s="778"/>
      <c r="L25" s="778"/>
      <c r="M25" s="778"/>
      <c r="N25" s="778"/>
      <c r="O25" s="778"/>
      <c r="Q25" s="519">
        <v>1000</v>
      </c>
      <c r="S25" s="782">
        <v>986</v>
      </c>
      <c r="T25" s="782"/>
      <c r="V25" s="782">
        <v>0</v>
      </c>
      <c r="W25" s="782"/>
      <c r="X25" s="782"/>
      <c r="Y25" s="782"/>
      <c r="Z25" s="519">
        <v>98.6</v>
      </c>
    </row>
    <row r="26" spans="1:26" ht="12.75">
      <c r="A26" s="778" t="s">
        <v>348</v>
      </c>
      <c r="B26" s="778"/>
      <c r="C26" s="778"/>
      <c r="E26" s="771" t="s">
        <v>349</v>
      </c>
      <c r="F26" s="771"/>
      <c r="G26" s="771"/>
      <c r="H26" s="771"/>
      <c r="I26" s="771"/>
      <c r="J26" s="771"/>
      <c r="K26" s="771"/>
      <c r="L26" s="771"/>
      <c r="M26" s="771"/>
      <c r="N26" s="771"/>
      <c r="O26" s="771"/>
      <c r="Q26" s="518">
        <v>78100</v>
      </c>
      <c r="S26" s="785">
        <v>82900.72</v>
      </c>
      <c r="T26" s="785"/>
      <c r="V26" s="785">
        <v>0</v>
      </c>
      <c r="W26" s="785"/>
      <c r="X26" s="785"/>
      <c r="Y26" s="785"/>
      <c r="Z26" s="518">
        <v>106.15</v>
      </c>
    </row>
    <row r="27" spans="1:26" ht="12.75">
      <c r="A27" s="778" t="s">
        <v>350</v>
      </c>
      <c r="B27" s="778"/>
      <c r="C27" s="778"/>
      <c r="E27" s="778" t="s">
        <v>351</v>
      </c>
      <c r="F27" s="778"/>
      <c r="G27" s="778"/>
      <c r="H27" s="778"/>
      <c r="I27" s="778"/>
      <c r="J27" s="778"/>
      <c r="K27" s="778"/>
      <c r="L27" s="778"/>
      <c r="M27" s="778"/>
      <c r="N27" s="778"/>
      <c r="O27" s="778"/>
      <c r="Q27" s="519">
        <v>1000</v>
      </c>
      <c r="S27" s="782">
        <v>726</v>
      </c>
      <c r="T27" s="782"/>
      <c r="V27" s="782">
        <v>0</v>
      </c>
      <c r="W27" s="782"/>
      <c r="X27" s="782"/>
      <c r="Y27" s="782"/>
      <c r="Z27" s="519">
        <v>72.6</v>
      </c>
    </row>
    <row r="28" spans="1:26" ht="12.75">
      <c r="A28" s="778" t="s">
        <v>352</v>
      </c>
      <c r="B28" s="778"/>
      <c r="C28" s="778"/>
      <c r="E28" s="778" t="s">
        <v>353</v>
      </c>
      <c r="F28" s="778"/>
      <c r="G28" s="778"/>
      <c r="H28" s="778"/>
      <c r="I28" s="778"/>
      <c r="J28" s="778"/>
      <c r="K28" s="778"/>
      <c r="L28" s="778"/>
      <c r="M28" s="778"/>
      <c r="N28" s="778"/>
      <c r="O28" s="778"/>
      <c r="Q28" s="519">
        <v>21800</v>
      </c>
      <c r="S28" s="782">
        <v>13905.72</v>
      </c>
      <c r="T28" s="782"/>
      <c r="V28" s="782">
        <v>0</v>
      </c>
      <c r="W28" s="782"/>
      <c r="X28" s="782"/>
      <c r="Y28" s="782"/>
      <c r="Z28" s="519">
        <v>63.79</v>
      </c>
    </row>
    <row r="29" spans="1:26" ht="12.75">
      <c r="A29" s="778" t="s">
        <v>354</v>
      </c>
      <c r="B29" s="778"/>
      <c r="C29" s="778"/>
      <c r="E29" s="778" t="s">
        <v>355</v>
      </c>
      <c r="F29" s="778"/>
      <c r="G29" s="778"/>
      <c r="H29" s="778"/>
      <c r="I29" s="778"/>
      <c r="J29" s="778"/>
      <c r="K29" s="778"/>
      <c r="L29" s="778"/>
      <c r="M29" s="778"/>
      <c r="N29" s="778"/>
      <c r="O29" s="778"/>
      <c r="Q29" s="519">
        <v>2500</v>
      </c>
      <c r="S29" s="782">
        <v>366</v>
      </c>
      <c r="T29" s="782"/>
      <c r="V29" s="782">
        <v>0</v>
      </c>
      <c r="W29" s="782"/>
      <c r="X29" s="782"/>
      <c r="Y29" s="782"/>
      <c r="Z29" s="519">
        <v>14.64</v>
      </c>
    </row>
    <row r="30" spans="1:26" ht="12.75">
      <c r="A30" s="778" t="s">
        <v>364</v>
      </c>
      <c r="B30" s="778"/>
      <c r="C30" s="778"/>
      <c r="E30" s="778" t="s">
        <v>365</v>
      </c>
      <c r="F30" s="778"/>
      <c r="G30" s="778"/>
      <c r="H30" s="778"/>
      <c r="I30" s="778"/>
      <c r="J30" s="778"/>
      <c r="K30" s="778"/>
      <c r="L30" s="778"/>
      <c r="M30" s="778"/>
      <c r="N30" s="778"/>
      <c r="O30" s="778"/>
      <c r="Q30" s="519">
        <v>2000</v>
      </c>
      <c r="S30" s="782">
        <v>228</v>
      </c>
      <c r="T30" s="782"/>
      <c r="V30" s="782">
        <v>0</v>
      </c>
      <c r="W30" s="782"/>
      <c r="X30" s="782"/>
      <c r="Y30" s="782"/>
      <c r="Z30" s="519">
        <v>11.4</v>
      </c>
    </row>
    <row r="31" spans="1:26" ht="12.75">
      <c r="A31" s="778" t="s">
        <v>382</v>
      </c>
      <c r="B31" s="778"/>
      <c r="C31" s="778"/>
      <c r="E31" s="778" t="s">
        <v>383</v>
      </c>
      <c r="F31" s="778"/>
      <c r="G31" s="778"/>
      <c r="H31" s="778"/>
      <c r="I31" s="778"/>
      <c r="J31" s="778"/>
      <c r="K31" s="778"/>
      <c r="L31" s="778"/>
      <c r="M31" s="778"/>
      <c r="N31" s="778"/>
      <c r="O31" s="778"/>
      <c r="Q31" s="519">
        <v>0</v>
      </c>
      <c r="S31" s="782">
        <v>64475</v>
      </c>
      <c r="T31" s="782"/>
      <c r="V31" s="782">
        <v>0</v>
      </c>
      <c r="W31" s="782"/>
      <c r="X31" s="782"/>
      <c r="Y31" s="782"/>
      <c r="Z31" s="519" t="s">
        <v>294</v>
      </c>
    </row>
    <row r="32" spans="1:26" ht="12.75">
      <c r="A32" s="778" t="s">
        <v>392</v>
      </c>
      <c r="B32" s="778"/>
      <c r="C32" s="778"/>
      <c r="E32" s="778" t="s">
        <v>393</v>
      </c>
      <c r="F32" s="778"/>
      <c r="G32" s="778"/>
      <c r="H32" s="778"/>
      <c r="I32" s="778"/>
      <c r="J32" s="778"/>
      <c r="K32" s="778"/>
      <c r="L32" s="778"/>
      <c r="M32" s="778"/>
      <c r="N32" s="778"/>
      <c r="O32" s="778"/>
      <c r="Q32" s="519">
        <v>50800</v>
      </c>
      <c r="S32" s="782">
        <v>3200</v>
      </c>
      <c r="T32" s="782"/>
      <c r="V32" s="782">
        <v>0</v>
      </c>
      <c r="W32" s="782"/>
      <c r="X32" s="782"/>
      <c r="Y32" s="782"/>
      <c r="Z32" s="519">
        <v>6.3</v>
      </c>
    </row>
    <row r="33" spans="1:26" ht="12.75">
      <c r="A33" s="778" t="s">
        <v>394</v>
      </c>
      <c r="B33" s="778"/>
      <c r="C33" s="778"/>
      <c r="E33" s="771" t="s">
        <v>395</v>
      </c>
      <c r="F33" s="771"/>
      <c r="G33" s="771"/>
      <c r="H33" s="771"/>
      <c r="I33" s="771"/>
      <c r="J33" s="771"/>
      <c r="K33" s="771"/>
      <c r="L33" s="771"/>
      <c r="M33" s="771"/>
      <c r="N33" s="771"/>
      <c r="O33" s="771"/>
      <c r="Q33" s="518">
        <v>312000</v>
      </c>
      <c r="S33" s="785">
        <v>292140</v>
      </c>
      <c r="T33" s="785"/>
      <c r="V33" s="785">
        <v>0</v>
      </c>
      <c r="W33" s="785"/>
      <c r="X33" s="785"/>
      <c r="Y33" s="785"/>
      <c r="Z33" s="518">
        <v>93.63</v>
      </c>
    </row>
    <row r="34" spans="1:26" ht="12.75">
      <c r="A34" s="778" t="s">
        <v>396</v>
      </c>
      <c r="B34" s="778"/>
      <c r="C34" s="778"/>
      <c r="E34" s="778" t="s">
        <v>397</v>
      </c>
      <c r="F34" s="778"/>
      <c r="G34" s="778"/>
      <c r="H34" s="778"/>
      <c r="I34" s="778"/>
      <c r="J34" s="778"/>
      <c r="K34" s="778"/>
      <c r="L34" s="778"/>
      <c r="M34" s="778"/>
      <c r="N34" s="778"/>
      <c r="O34" s="778"/>
      <c r="Q34" s="519">
        <v>272000</v>
      </c>
      <c r="S34" s="782">
        <v>270540</v>
      </c>
      <c r="T34" s="782"/>
      <c r="V34" s="782">
        <v>0</v>
      </c>
      <c r="W34" s="782"/>
      <c r="X34" s="782"/>
      <c r="Y34" s="782"/>
      <c r="Z34" s="519">
        <v>99.46</v>
      </c>
    </row>
    <row r="35" spans="1:26" ht="12.75">
      <c r="A35" s="778" t="s">
        <v>400</v>
      </c>
      <c r="B35" s="778"/>
      <c r="C35" s="778"/>
      <c r="E35" s="778" t="s">
        <v>401</v>
      </c>
      <c r="F35" s="778"/>
      <c r="G35" s="778"/>
      <c r="H35" s="778"/>
      <c r="I35" s="778"/>
      <c r="J35" s="778"/>
      <c r="K35" s="778"/>
      <c r="L35" s="778"/>
      <c r="M35" s="778"/>
      <c r="N35" s="778"/>
      <c r="O35" s="778"/>
      <c r="Q35" s="519">
        <v>40000</v>
      </c>
      <c r="S35" s="782">
        <v>21600</v>
      </c>
      <c r="T35" s="782"/>
      <c r="V35" s="782">
        <v>0</v>
      </c>
      <c r="W35" s="782"/>
      <c r="X35" s="782"/>
      <c r="Y35" s="782"/>
      <c r="Z35" s="519">
        <v>54</v>
      </c>
    </row>
    <row r="36" spans="1:26" ht="12.75">
      <c r="A36" s="778" t="s">
        <v>404</v>
      </c>
      <c r="B36" s="778"/>
      <c r="C36" s="778"/>
      <c r="E36" s="771" t="s">
        <v>405</v>
      </c>
      <c r="F36" s="771"/>
      <c r="G36" s="771"/>
      <c r="H36" s="771"/>
      <c r="I36" s="771"/>
      <c r="J36" s="771"/>
      <c r="K36" s="771"/>
      <c r="L36" s="771"/>
      <c r="M36" s="771"/>
      <c r="N36" s="771"/>
      <c r="O36" s="771"/>
      <c r="Q36" s="518">
        <v>107390</v>
      </c>
      <c r="S36" s="785">
        <v>83476.5</v>
      </c>
      <c r="T36" s="785"/>
      <c r="V36" s="785">
        <v>0</v>
      </c>
      <c r="W36" s="785"/>
      <c r="X36" s="785"/>
      <c r="Y36" s="785"/>
      <c r="Z36" s="518">
        <v>77.73</v>
      </c>
    </row>
    <row r="37" spans="1:26" ht="12.75">
      <c r="A37" s="778" t="s">
        <v>406</v>
      </c>
      <c r="B37" s="778"/>
      <c r="C37" s="778"/>
      <c r="E37" s="778" t="s">
        <v>407</v>
      </c>
      <c r="F37" s="778"/>
      <c r="G37" s="778"/>
      <c r="H37" s="778"/>
      <c r="I37" s="778"/>
      <c r="J37" s="778"/>
      <c r="K37" s="778"/>
      <c r="L37" s="778"/>
      <c r="M37" s="778"/>
      <c r="N37" s="778"/>
      <c r="O37" s="778"/>
      <c r="Q37" s="519">
        <v>28080</v>
      </c>
      <c r="S37" s="782">
        <v>24351</v>
      </c>
      <c r="T37" s="782"/>
      <c r="V37" s="782">
        <v>0</v>
      </c>
      <c r="W37" s="782"/>
      <c r="X37" s="782"/>
      <c r="Y37" s="782"/>
      <c r="Z37" s="519">
        <v>86.72</v>
      </c>
    </row>
    <row r="38" spans="1:26" ht="12.75">
      <c r="A38" s="778" t="s">
        <v>408</v>
      </c>
      <c r="B38" s="778"/>
      <c r="C38" s="778"/>
      <c r="E38" s="778" t="s">
        <v>409</v>
      </c>
      <c r="F38" s="778"/>
      <c r="G38" s="778"/>
      <c r="H38" s="778"/>
      <c r="I38" s="778"/>
      <c r="J38" s="778"/>
      <c r="K38" s="778"/>
      <c r="L38" s="778"/>
      <c r="M38" s="778"/>
      <c r="N38" s="778"/>
      <c r="O38" s="778"/>
      <c r="Q38" s="519">
        <v>78000</v>
      </c>
      <c r="S38" s="782">
        <v>56648.5</v>
      </c>
      <c r="T38" s="782"/>
      <c r="V38" s="782">
        <v>0</v>
      </c>
      <c r="W38" s="782"/>
      <c r="X38" s="782"/>
      <c r="Y38" s="782"/>
      <c r="Z38" s="519">
        <v>72.63</v>
      </c>
    </row>
    <row r="39" spans="1:26" ht="12.75">
      <c r="A39" s="778" t="s">
        <v>410</v>
      </c>
      <c r="B39" s="778"/>
      <c r="C39" s="778"/>
      <c r="E39" s="778" t="s">
        <v>411</v>
      </c>
      <c r="F39" s="778"/>
      <c r="G39" s="778"/>
      <c r="H39" s="778"/>
      <c r="I39" s="778"/>
      <c r="J39" s="778"/>
      <c r="K39" s="778"/>
      <c r="L39" s="778"/>
      <c r="M39" s="778"/>
      <c r="N39" s="778"/>
      <c r="O39" s="778"/>
      <c r="Q39" s="519">
        <v>1310</v>
      </c>
      <c r="S39" s="782">
        <v>2477</v>
      </c>
      <c r="T39" s="782"/>
      <c r="V39" s="782">
        <v>0</v>
      </c>
      <c r="W39" s="782"/>
      <c r="X39" s="782"/>
      <c r="Y39" s="782"/>
      <c r="Z39" s="519">
        <v>189.08</v>
      </c>
    </row>
    <row r="40" spans="1:26" ht="12.75">
      <c r="A40" s="778" t="s">
        <v>430</v>
      </c>
      <c r="B40" s="778"/>
      <c r="C40" s="778"/>
      <c r="E40" s="771" t="s">
        <v>431</v>
      </c>
      <c r="F40" s="771"/>
      <c r="G40" s="771"/>
      <c r="H40" s="771"/>
      <c r="I40" s="771"/>
      <c r="J40" s="771"/>
      <c r="K40" s="771"/>
      <c r="L40" s="771"/>
      <c r="M40" s="771"/>
      <c r="N40" s="771"/>
      <c r="O40" s="771"/>
      <c r="Q40" s="518">
        <v>0</v>
      </c>
      <c r="S40" s="785">
        <v>884.2</v>
      </c>
      <c r="T40" s="785"/>
      <c r="V40" s="785">
        <v>0</v>
      </c>
      <c r="W40" s="785"/>
      <c r="X40" s="785"/>
      <c r="Y40" s="785"/>
      <c r="Z40" s="518" t="s">
        <v>294</v>
      </c>
    </row>
    <row r="41" spans="1:26" ht="12.75">
      <c r="A41" s="778" t="s">
        <v>432</v>
      </c>
      <c r="B41" s="778"/>
      <c r="C41" s="778"/>
      <c r="E41" s="778" t="s">
        <v>433</v>
      </c>
      <c r="F41" s="778"/>
      <c r="G41" s="778"/>
      <c r="H41" s="778"/>
      <c r="I41" s="778"/>
      <c r="J41" s="778"/>
      <c r="K41" s="778"/>
      <c r="L41" s="778"/>
      <c r="M41" s="778"/>
      <c r="N41" s="778"/>
      <c r="O41" s="778"/>
      <c r="Q41" s="519">
        <v>0</v>
      </c>
      <c r="S41" s="782">
        <v>884.2</v>
      </c>
      <c r="T41" s="782"/>
      <c r="V41" s="782">
        <v>0</v>
      </c>
      <c r="W41" s="782"/>
      <c r="X41" s="782"/>
      <c r="Y41" s="782"/>
      <c r="Z41" s="519" t="s">
        <v>294</v>
      </c>
    </row>
    <row r="42" spans="1:26" ht="12.75">
      <c r="A42" s="778" t="s">
        <v>444</v>
      </c>
      <c r="B42" s="778"/>
      <c r="C42" s="778"/>
      <c r="E42" s="771" t="s">
        <v>445</v>
      </c>
      <c r="F42" s="771"/>
      <c r="G42" s="771"/>
      <c r="H42" s="771"/>
      <c r="I42" s="771"/>
      <c r="J42" s="771"/>
      <c r="K42" s="771"/>
      <c r="L42" s="771"/>
      <c r="M42" s="771"/>
      <c r="N42" s="771"/>
      <c r="O42" s="771"/>
      <c r="Q42" s="518">
        <v>4360</v>
      </c>
      <c r="S42" s="785">
        <v>2592.48</v>
      </c>
      <c r="T42" s="785"/>
      <c r="V42" s="785">
        <v>0</v>
      </c>
      <c r="W42" s="785"/>
      <c r="X42" s="785"/>
      <c r="Y42" s="785"/>
      <c r="Z42" s="518">
        <v>59.46</v>
      </c>
    </row>
    <row r="43" spans="1:26" ht="12.75">
      <c r="A43" s="778" t="s">
        <v>485</v>
      </c>
      <c r="B43" s="778"/>
      <c r="C43" s="778"/>
      <c r="E43" s="778" t="s">
        <v>486</v>
      </c>
      <c r="F43" s="778"/>
      <c r="G43" s="778"/>
      <c r="H43" s="778"/>
      <c r="I43" s="778"/>
      <c r="J43" s="778"/>
      <c r="K43" s="778"/>
      <c r="L43" s="778"/>
      <c r="M43" s="778"/>
      <c r="N43" s="778"/>
      <c r="O43" s="778"/>
      <c r="Q43" s="519">
        <v>4360</v>
      </c>
      <c r="S43" s="782">
        <v>0</v>
      </c>
      <c r="T43" s="782"/>
      <c r="V43" s="782">
        <v>0</v>
      </c>
      <c r="W43" s="782"/>
      <c r="X43" s="782"/>
      <c r="Y43" s="782"/>
      <c r="Z43" s="519">
        <v>0</v>
      </c>
    </row>
    <row r="44" spans="1:26" ht="12.75">
      <c r="A44" s="778" t="s">
        <v>487</v>
      </c>
      <c r="B44" s="778"/>
      <c r="C44" s="778"/>
      <c r="E44" s="778" t="s">
        <v>488</v>
      </c>
      <c r="F44" s="778"/>
      <c r="G44" s="778"/>
      <c r="H44" s="778"/>
      <c r="I44" s="778"/>
      <c r="J44" s="778"/>
      <c r="K44" s="778"/>
      <c r="L44" s="778"/>
      <c r="M44" s="778"/>
      <c r="N44" s="778"/>
      <c r="O44" s="778"/>
      <c r="Q44" s="519">
        <v>0</v>
      </c>
      <c r="S44" s="782">
        <v>2592.48</v>
      </c>
      <c r="T44" s="782"/>
      <c r="V44" s="782">
        <v>0</v>
      </c>
      <c r="W44" s="782"/>
      <c r="X44" s="782"/>
      <c r="Y44" s="782"/>
      <c r="Z44" s="519" t="s">
        <v>294</v>
      </c>
    </row>
    <row r="45" spans="1:26" ht="13.5" thickBot="1">
      <c r="A45" s="778"/>
      <c r="B45" s="778"/>
      <c r="C45" s="778"/>
      <c r="E45" s="778"/>
      <c r="F45" s="778"/>
      <c r="G45" s="778"/>
      <c r="H45" s="778"/>
      <c r="I45" s="778"/>
      <c r="J45" s="778"/>
      <c r="K45" s="778"/>
      <c r="L45" s="778"/>
      <c r="M45" s="778"/>
      <c r="N45" s="778"/>
      <c r="O45" s="778"/>
      <c r="Q45" s="519"/>
      <c r="S45" s="782"/>
      <c r="T45" s="782"/>
      <c r="V45" s="782"/>
      <c r="W45" s="782"/>
      <c r="X45" s="782"/>
      <c r="Y45" s="782"/>
      <c r="Z45" s="519"/>
    </row>
    <row r="46" spans="1:26" ht="13.5" thickBot="1">
      <c r="A46" s="778" t="s">
        <v>243</v>
      </c>
      <c r="B46" s="778"/>
      <c r="C46" s="778"/>
      <c r="E46" s="788" t="s">
        <v>180</v>
      </c>
      <c r="F46" s="789"/>
      <c r="G46" s="789"/>
      <c r="H46" s="789"/>
      <c r="I46" s="789"/>
      <c r="J46" s="789"/>
      <c r="K46" s="789"/>
      <c r="L46" s="789"/>
      <c r="M46" s="789"/>
      <c r="N46" s="789"/>
      <c r="O46" s="789"/>
      <c r="P46" s="380"/>
      <c r="Q46" s="520">
        <v>532850</v>
      </c>
      <c r="R46" s="380"/>
      <c r="S46" s="790">
        <v>475883.11</v>
      </c>
      <c r="T46" s="790"/>
      <c r="U46" s="380"/>
      <c r="V46" s="790">
        <v>0</v>
      </c>
      <c r="W46" s="790"/>
      <c r="X46" s="790"/>
      <c r="Y46" s="790"/>
      <c r="Z46" s="521">
        <v>89.31</v>
      </c>
    </row>
    <row r="48" spans="1:24" ht="12.75">
      <c r="A48" s="784" t="s">
        <v>499</v>
      </c>
      <c r="B48" s="784"/>
      <c r="C48" s="784"/>
      <c r="D48" s="784"/>
      <c r="E48" s="784"/>
      <c r="F48" s="784"/>
      <c r="G48" s="784"/>
      <c r="H48" s="784"/>
      <c r="I48" s="784"/>
      <c r="J48" s="784"/>
      <c r="K48" s="784"/>
      <c r="L48" s="784"/>
      <c r="M48" s="784"/>
      <c r="N48" s="784"/>
      <c r="O48" s="784"/>
      <c r="P48" s="784"/>
      <c r="Q48" s="784"/>
      <c r="R48" s="784"/>
      <c r="S48" s="784"/>
      <c r="T48" s="784"/>
      <c r="U48" s="784"/>
      <c r="V48" s="784"/>
      <c r="W48" s="784"/>
      <c r="X48" s="784"/>
    </row>
    <row r="50" spans="1:26" ht="12.75">
      <c r="A50" s="778" t="s">
        <v>504</v>
      </c>
      <c r="B50" s="778"/>
      <c r="C50" s="778"/>
      <c r="E50" s="771" t="s">
        <v>505</v>
      </c>
      <c r="F50" s="771"/>
      <c r="G50" s="771"/>
      <c r="H50" s="771"/>
      <c r="I50" s="771"/>
      <c r="J50" s="771"/>
      <c r="K50" s="771"/>
      <c r="L50" s="771"/>
      <c r="M50" s="771"/>
      <c r="N50" s="771"/>
      <c r="O50" s="771"/>
      <c r="Q50" s="518">
        <v>119700</v>
      </c>
      <c r="S50" s="785">
        <v>116964</v>
      </c>
      <c r="T50" s="785"/>
      <c r="V50" s="785">
        <v>0</v>
      </c>
      <c r="W50" s="785"/>
      <c r="X50" s="785"/>
      <c r="Y50" s="785"/>
      <c r="Z50" s="518">
        <v>97.71</v>
      </c>
    </row>
    <row r="51" spans="1:26" ht="12.75">
      <c r="A51" s="778" t="s">
        <v>506</v>
      </c>
      <c r="B51" s="778"/>
      <c r="C51" s="778"/>
      <c r="E51" s="778" t="s">
        <v>507</v>
      </c>
      <c r="F51" s="778"/>
      <c r="G51" s="778"/>
      <c r="H51" s="778"/>
      <c r="I51" s="778"/>
      <c r="J51" s="778"/>
      <c r="K51" s="778"/>
      <c r="L51" s="778"/>
      <c r="M51" s="778"/>
      <c r="N51" s="778"/>
      <c r="O51" s="778"/>
      <c r="Q51" s="519">
        <v>0</v>
      </c>
      <c r="S51" s="782">
        <v>116964</v>
      </c>
      <c r="T51" s="782"/>
      <c r="V51" s="782">
        <v>0</v>
      </c>
      <c r="W51" s="782"/>
      <c r="X51" s="782"/>
      <c r="Y51" s="782"/>
      <c r="Z51" s="519" t="s">
        <v>294</v>
      </c>
    </row>
    <row r="52" spans="1:26" ht="12.75">
      <c r="A52" s="778" t="s">
        <v>536</v>
      </c>
      <c r="B52" s="778"/>
      <c r="C52" s="778"/>
      <c r="E52" s="771" t="s">
        <v>537</v>
      </c>
      <c r="F52" s="771"/>
      <c r="G52" s="771"/>
      <c r="H52" s="771"/>
      <c r="I52" s="771"/>
      <c r="J52" s="771"/>
      <c r="K52" s="771"/>
      <c r="L52" s="771"/>
      <c r="M52" s="771"/>
      <c r="N52" s="771"/>
      <c r="O52" s="771"/>
      <c r="Q52" s="518">
        <v>0</v>
      </c>
      <c r="S52" s="785">
        <v>0.12</v>
      </c>
      <c r="T52" s="785"/>
      <c r="V52" s="785">
        <v>0</v>
      </c>
      <c r="W52" s="785"/>
      <c r="X52" s="785"/>
      <c r="Y52" s="785"/>
      <c r="Z52" s="518" t="s">
        <v>294</v>
      </c>
    </row>
    <row r="53" spans="1:26" ht="12.75">
      <c r="A53" s="778" t="s">
        <v>538</v>
      </c>
      <c r="B53" s="778"/>
      <c r="C53" s="778"/>
      <c r="E53" s="778" t="s">
        <v>539</v>
      </c>
      <c r="F53" s="778"/>
      <c r="G53" s="778"/>
      <c r="H53" s="778"/>
      <c r="I53" s="778"/>
      <c r="J53" s="778"/>
      <c r="K53" s="778"/>
      <c r="L53" s="778"/>
      <c r="M53" s="778"/>
      <c r="N53" s="778"/>
      <c r="O53" s="778"/>
      <c r="Q53" s="519">
        <v>0</v>
      </c>
      <c r="S53" s="782">
        <v>0.12</v>
      </c>
      <c r="T53" s="782"/>
      <c r="V53" s="782">
        <v>0</v>
      </c>
      <c r="W53" s="782"/>
      <c r="X53" s="782"/>
      <c r="Y53" s="782"/>
      <c r="Z53" s="519" t="s">
        <v>294</v>
      </c>
    </row>
    <row r="54" spans="1:26" ht="12.75">
      <c r="A54" s="778" t="s">
        <v>545</v>
      </c>
      <c r="B54" s="778"/>
      <c r="C54" s="778"/>
      <c r="E54" s="771" t="s">
        <v>546</v>
      </c>
      <c r="F54" s="771"/>
      <c r="G54" s="771"/>
      <c r="H54" s="771"/>
      <c r="I54" s="771"/>
      <c r="J54" s="771"/>
      <c r="K54" s="771"/>
      <c r="L54" s="771"/>
      <c r="M54" s="771"/>
      <c r="N54" s="771"/>
      <c r="O54" s="771"/>
      <c r="Q54" s="518">
        <v>413150</v>
      </c>
      <c r="S54" s="785">
        <v>413150</v>
      </c>
      <c r="T54" s="785"/>
      <c r="V54" s="785">
        <v>0</v>
      </c>
      <c r="W54" s="785"/>
      <c r="X54" s="785"/>
      <c r="Y54" s="785"/>
      <c r="Z54" s="518">
        <v>100</v>
      </c>
    </row>
    <row r="55" spans="1:26" ht="12.75">
      <c r="A55" s="778" t="s">
        <v>547</v>
      </c>
      <c r="B55" s="778"/>
      <c r="C55" s="778"/>
      <c r="E55" s="778" t="s">
        <v>548</v>
      </c>
      <c r="F55" s="778"/>
      <c r="G55" s="778"/>
      <c r="H55" s="778"/>
      <c r="I55" s="778"/>
      <c r="J55" s="778"/>
      <c r="K55" s="778"/>
      <c r="L55" s="778"/>
      <c r="M55" s="778"/>
      <c r="N55" s="778"/>
      <c r="O55" s="778"/>
      <c r="Q55" s="519">
        <v>413150</v>
      </c>
      <c r="S55" s="782">
        <v>413150</v>
      </c>
      <c r="T55" s="782"/>
      <c r="V55" s="782">
        <v>0</v>
      </c>
      <c r="W55" s="782"/>
      <c r="X55" s="782"/>
      <c r="Y55" s="782"/>
      <c r="Z55" s="519">
        <v>100</v>
      </c>
    </row>
    <row r="56" spans="1:26" ht="13.5" thickBot="1">
      <c r="A56" s="778"/>
      <c r="B56" s="778"/>
      <c r="C56" s="778"/>
      <c r="E56" s="778"/>
      <c r="F56" s="778"/>
      <c r="G56" s="778"/>
      <c r="H56" s="778"/>
      <c r="I56" s="778"/>
      <c r="J56" s="778"/>
      <c r="K56" s="778"/>
      <c r="L56" s="778"/>
      <c r="M56" s="778"/>
      <c r="N56" s="778"/>
      <c r="O56" s="778"/>
      <c r="Q56" s="519"/>
      <c r="S56" s="782"/>
      <c r="T56" s="782"/>
      <c r="V56" s="782"/>
      <c r="W56" s="782"/>
      <c r="X56" s="782"/>
      <c r="Y56" s="782"/>
      <c r="Z56" s="519"/>
    </row>
    <row r="57" spans="1:26" ht="13.5" thickBot="1">
      <c r="A57" s="778" t="s">
        <v>243</v>
      </c>
      <c r="B57" s="778"/>
      <c r="C57" s="778"/>
      <c r="E57" s="788" t="s">
        <v>182</v>
      </c>
      <c r="F57" s="789"/>
      <c r="G57" s="789"/>
      <c r="H57" s="789"/>
      <c r="I57" s="789"/>
      <c r="J57" s="789"/>
      <c r="K57" s="789"/>
      <c r="L57" s="789"/>
      <c r="M57" s="789"/>
      <c r="N57" s="789"/>
      <c r="O57" s="789"/>
      <c r="P57" s="380"/>
      <c r="Q57" s="520">
        <v>532850</v>
      </c>
      <c r="R57" s="380"/>
      <c r="S57" s="790">
        <v>530114.12</v>
      </c>
      <c r="T57" s="790"/>
      <c r="U57" s="380"/>
      <c r="V57" s="790">
        <v>0</v>
      </c>
      <c r="W57" s="790"/>
      <c r="X57" s="790"/>
      <c r="Y57" s="790"/>
      <c r="Z57" s="521">
        <v>99.49</v>
      </c>
    </row>
    <row r="58" spans="1:26" ht="12.75">
      <c r="A58" s="514"/>
      <c r="B58" s="514"/>
      <c r="C58" s="514"/>
      <c r="E58" s="517"/>
      <c r="F58" s="517"/>
      <c r="G58" s="517"/>
      <c r="H58" s="517"/>
      <c r="I58" s="517"/>
      <c r="J58" s="517"/>
      <c r="K58" s="517"/>
      <c r="L58" s="517"/>
      <c r="M58" s="517"/>
      <c r="N58" s="517"/>
      <c r="O58" s="517"/>
      <c r="P58" s="523"/>
      <c r="Q58" s="518"/>
      <c r="R58" s="523"/>
      <c r="S58" s="518"/>
      <c r="T58" s="518"/>
      <c r="U58" s="523"/>
      <c r="V58" s="518"/>
      <c r="W58" s="518"/>
      <c r="X58" s="518"/>
      <c r="Y58" s="518"/>
      <c r="Z58" s="518"/>
    </row>
  </sheetData>
  <sheetProtection/>
  <mergeCells count="176">
    <mergeCell ref="A1:H1"/>
    <mergeCell ref="A2:Z2"/>
    <mergeCell ref="B3:Z3"/>
    <mergeCell ref="B5:I5"/>
    <mergeCell ref="K5:W5"/>
    <mergeCell ref="B6:I6"/>
    <mergeCell ref="K6:W6"/>
    <mergeCell ref="B7:I7"/>
    <mergeCell ref="K7:W7"/>
    <mergeCell ref="A9:C9"/>
    <mergeCell ref="E9:O9"/>
    <mergeCell ref="S9:T9"/>
    <mergeCell ref="V9:Y9"/>
    <mergeCell ref="A11:Z11"/>
    <mergeCell ref="A13:X13"/>
    <mergeCell ref="A15:C15"/>
    <mergeCell ref="E15:O15"/>
    <mergeCell ref="S15:T15"/>
    <mergeCell ref="V15:Y15"/>
    <mergeCell ref="A16:C16"/>
    <mergeCell ref="E16:O16"/>
    <mergeCell ref="S16:T16"/>
    <mergeCell ref="V16:Y16"/>
    <mergeCell ref="A17:C17"/>
    <mergeCell ref="E17:O17"/>
    <mergeCell ref="S17:T17"/>
    <mergeCell ref="V17:Y17"/>
    <mergeCell ref="A18:C18"/>
    <mergeCell ref="E18:O18"/>
    <mergeCell ref="S18:T18"/>
    <mergeCell ref="V18:Y18"/>
    <mergeCell ref="A19:C19"/>
    <mergeCell ref="E19:O19"/>
    <mergeCell ref="S19:T19"/>
    <mergeCell ref="V19:Y19"/>
    <mergeCell ref="A20:C20"/>
    <mergeCell ref="E20:O20"/>
    <mergeCell ref="S20:T20"/>
    <mergeCell ref="V20:Y20"/>
    <mergeCell ref="A21:C21"/>
    <mergeCell ref="E21:O21"/>
    <mergeCell ref="S21:T21"/>
    <mergeCell ref="V21:Y21"/>
    <mergeCell ref="A22:C22"/>
    <mergeCell ref="E22:O22"/>
    <mergeCell ref="S22:T22"/>
    <mergeCell ref="V22:Y22"/>
    <mergeCell ref="A23:C23"/>
    <mergeCell ref="E23:O23"/>
    <mergeCell ref="S23:T23"/>
    <mergeCell ref="V23:Y23"/>
    <mergeCell ref="A24:C24"/>
    <mergeCell ref="E24:O24"/>
    <mergeCell ref="S24:T24"/>
    <mergeCell ref="V24:Y24"/>
    <mergeCell ref="A25:C25"/>
    <mergeCell ref="E25:O25"/>
    <mergeCell ref="S25:T25"/>
    <mergeCell ref="V25:Y25"/>
    <mergeCell ref="A26:C26"/>
    <mergeCell ref="E26:O26"/>
    <mergeCell ref="S26:T26"/>
    <mergeCell ref="V26:Y26"/>
    <mergeCell ref="A27:C27"/>
    <mergeCell ref="E27:O27"/>
    <mergeCell ref="S27:T27"/>
    <mergeCell ref="V27:Y27"/>
    <mergeCell ref="A28:C28"/>
    <mergeCell ref="E28:O28"/>
    <mergeCell ref="S28:T28"/>
    <mergeCell ref="V28:Y28"/>
    <mergeCell ref="A29:C29"/>
    <mergeCell ref="E29:O29"/>
    <mergeCell ref="S29:T29"/>
    <mergeCell ref="V29:Y29"/>
    <mergeCell ref="A30:C30"/>
    <mergeCell ref="E30:O30"/>
    <mergeCell ref="S30:T30"/>
    <mergeCell ref="V30:Y30"/>
    <mergeCell ref="A31:C31"/>
    <mergeCell ref="E31:O31"/>
    <mergeCell ref="S31:T31"/>
    <mergeCell ref="V31:Y31"/>
    <mergeCell ref="A32:C32"/>
    <mergeCell ref="E32:O32"/>
    <mergeCell ref="S32:T32"/>
    <mergeCell ref="V32:Y32"/>
    <mergeCell ref="A33:C33"/>
    <mergeCell ref="E33:O33"/>
    <mergeCell ref="S33:T33"/>
    <mergeCell ref="V33:Y33"/>
    <mergeCell ref="A34:C34"/>
    <mergeCell ref="E34:O34"/>
    <mergeCell ref="S34:T34"/>
    <mergeCell ref="V34:Y34"/>
    <mergeCell ref="A35:C35"/>
    <mergeCell ref="E35:O35"/>
    <mergeCell ref="S35:T35"/>
    <mergeCell ref="V35:Y35"/>
    <mergeCell ref="A36:C36"/>
    <mergeCell ref="E36:O36"/>
    <mergeCell ref="S36:T36"/>
    <mergeCell ref="V36:Y36"/>
    <mergeCell ref="A37:C37"/>
    <mergeCell ref="E37:O37"/>
    <mergeCell ref="S37:T37"/>
    <mergeCell ref="V37:Y37"/>
    <mergeCell ref="A38:C38"/>
    <mergeCell ref="E38:O38"/>
    <mergeCell ref="S38:T38"/>
    <mergeCell ref="V38:Y38"/>
    <mergeCell ref="A39:C39"/>
    <mergeCell ref="E39:O39"/>
    <mergeCell ref="S39:T39"/>
    <mergeCell ref="V39:Y39"/>
    <mergeCell ref="A40:C40"/>
    <mergeCell ref="E40:O40"/>
    <mergeCell ref="S40:T40"/>
    <mergeCell ref="V40:Y40"/>
    <mergeCell ref="A41:C41"/>
    <mergeCell ref="E41:O41"/>
    <mergeCell ref="S41:T41"/>
    <mergeCell ref="V41:Y41"/>
    <mergeCell ref="A42:C42"/>
    <mergeCell ref="E42:O42"/>
    <mergeCell ref="S42:T42"/>
    <mergeCell ref="V42:Y42"/>
    <mergeCell ref="A43:C43"/>
    <mergeCell ref="E43:O43"/>
    <mergeCell ref="S43:T43"/>
    <mergeCell ref="V43:Y43"/>
    <mergeCell ref="A44:C44"/>
    <mergeCell ref="E44:O44"/>
    <mergeCell ref="S44:T44"/>
    <mergeCell ref="V44:Y44"/>
    <mergeCell ref="A45:C45"/>
    <mergeCell ref="E45:O45"/>
    <mergeCell ref="S45:T45"/>
    <mergeCell ref="V45:Y45"/>
    <mergeCell ref="A46:C46"/>
    <mergeCell ref="E46:O46"/>
    <mergeCell ref="S46:T46"/>
    <mergeCell ref="V46:Y46"/>
    <mergeCell ref="A48:X48"/>
    <mergeCell ref="A50:C50"/>
    <mergeCell ref="E50:O50"/>
    <mergeCell ref="S50:T50"/>
    <mergeCell ref="V50:Y50"/>
    <mergeCell ref="A55:C55"/>
    <mergeCell ref="E55:O55"/>
    <mergeCell ref="A51:C51"/>
    <mergeCell ref="E51:O51"/>
    <mergeCell ref="S51:T51"/>
    <mergeCell ref="V51:Y51"/>
    <mergeCell ref="A52:C52"/>
    <mergeCell ref="E52:O52"/>
    <mergeCell ref="S52:T52"/>
    <mergeCell ref="V52:Y52"/>
    <mergeCell ref="S53:T53"/>
    <mergeCell ref="V53:Y53"/>
    <mergeCell ref="A54:C54"/>
    <mergeCell ref="E54:O54"/>
    <mergeCell ref="S54:T54"/>
    <mergeCell ref="V54:Y54"/>
    <mergeCell ref="A53:C53"/>
    <mergeCell ref="E53:O53"/>
    <mergeCell ref="S55:T55"/>
    <mergeCell ref="V55:Y55"/>
    <mergeCell ref="A57:C57"/>
    <mergeCell ref="E57:O57"/>
    <mergeCell ref="S57:T57"/>
    <mergeCell ref="V57:Y57"/>
    <mergeCell ref="S56:T56"/>
    <mergeCell ref="V56:Y56"/>
    <mergeCell ref="A56:C56"/>
    <mergeCell ref="E56:O56"/>
  </mergeCells>
  <printOptions/>
  <pageMargins left="0.73" right="0.47" top="0.984251969" bottom="0.984251969" header="0.4921259845" footer="0.4921259845"/>
  <pageSetup horizontalDpi="600" verticalDpi="600" orientation="portrait" paperSize="9" scale="71" r:id="rId1"/>
  <colBreaks count="1" manualBreakCount="1">
    <brk id="26" max="60" man="1"/>
  </colBreaks>
</worksheet>
</file>

<file path=xl/worksheets/sheet11.xml><?xml version="1.0" encoding="utf-8"?>
<worksheet xmlns="http://schemas.openxmlformats.org/spreadsheetml/2006/main" xmlns:r="http://schemas.openxmlformats.org/officeDocument/2006/relationships">
  <sheetPr>
    <tabColor indexed="22"/>
  </sheetPr>
  <dimension ref="A1:W38"/>
  <sheetViews>
    <sheetView view="pageBreakPreview" zoomScaleSheetLayoutView="100" zoomScalePageLayoutView="0" workbookViewId="0" topLeftCell="A10">
      <selection activeCell="E37" sqref="E37:K37"/>
    </sheetView>
  </sheetViews>
  <sheetFormatPr defaultColWidth="9.00390625" defaultRowHeight="12.75"/>
  <cols>
    <col min="1" max="1" width="2.375" style="0" customWidth="1"/>
    <col min="3" max="3" width="3.25390625" style="0" customWidth="1"/>
    <col min="4" max="4" width="3.00390625" style="0" customWidth="1"/>
    <col min="5" max="5" width="1.00390625" style="0" customWidth="1"/>
    <col min="6" max="7" width="1.25" style="0" customWidth="1"/>
    <col min="11" max="11" width="8.375" style="0" customWidth="1"/>
    <col min="12" max="12" width="9.00390625" style="0" hidden="1" customWidth="1"/>
    <col min="13" max="13" width="10.375" style="0" customWidth="1"/>
    <col min="14" max="14" width="6.375" style="0" customWidth="1"/>
    <col min="15" max="15" width="9.00390625" style="0" hidden="1" customWidth="1"/>
    <col min="16" max="16" width="12.00390625" style="0" customWidth="1"/>
    <col min="17" max="17" width="2.25390625" style="0" customWidth="1"/>
    <col min="18" max="20" width="9.00390625" style="0" hidden="1" customWidth="1"/>
    <col min="21" max="21" width="11.375" style="0" customWidth="1"/>
    <col min="22" max="22" width="4.125" style="0" customWidth="1"/>
  </cols>
  <sheetData>
    <row r="1" spans="1:5" ht="12.75">
      <c r="A1" s="779"/>
      <c r="B1" s="779"/>
      <c r="C1" s="779"/>
      <c r="D1" s="779"/>
      <c r="E1" s="779"/>
    </row>
    <row r="2" ht="12.75">
      <c r="W2" s="522"/>
    </row>
    <row r="4" spans="1:23" ht="12.75">
      <c r="A4" s="780" t="s">
        <v>272</v>
      </c>
      <c r="B4" s="780"/>
      <c r="C4" s="780"/>
      <c r="D4" s="780"/>
      <c r="E4" s="780"/>
      <c r="F4" s="780"/>
      <c r="G4" s="780"/>
      <c r="H4" s="780"/>
      <c r="I4" s="780"/>
      <c r="J4" s="780"/>
      <c r="K4" s="780"/>
      <c r="L4" s="780"/>
      <c r="M4" s="780"/>
      <c r="N4" s="780"/>
      <c r="O4" s="780"/>
      <c r="P4" s="780"/>
      <c r="Q4" s="780"/>
      <c r="R4" s="780"/>
      <c r="S4" s="780"/>
      <c r="T4" s="780"/>
      <c r="U4" s="780"/>
      <c r="V4" s="780"/>
      <c r="W4" s="780"/>
    </row>
    <row r="5" spans="1:23" ht="12.75">
      <c r="A5" s="780" t="s">
        <v>584</v>
      </c>
      <c r="B5" s="780"/>
      <c r="C5" s="780"/>
      <c r="D5" s="780"/>
      <c r="E5" s="780"/>
      <c r="F5" s="780"/>
      <c r="G5" s="780"/>
      <c r="H5" s="780"/>
      <c r="I5" s="780"/>
      <c r="J5" s="780"/>
      <c r="K5" s="780"/>
      <c r="L5" s="780"/>
      <c r="M5" s="780"/>
      <c r="N5" s="780"/>
      <c r="O5" s="780"/>
      <c r="P5" s="780"/>
      <c r="Q5" s="780"/>
      <c r="R5" s="780"/>
      <c r="S5" s="780"/>
      <c r="T5" s="780"/>
      <c r="U5" s="780"/>
      <c r="V5" s="780"/>
      <c r="W5" s="780"/>
    </row>
    <row r="7" spans="2:19" ht="12.75">
      <c r="B7" s="778" t="s">
        <v>273</v>
      </c>
      <c r="C7" s="778"/>
      <c r="D7" s="778"/>
      <c r="E7" s="778"/>
      <c r="G7" s="778" t="s">
        <v>585</v>
      </c>
      <c r="H7" s="778"/>
      <c r="I7" s="778"/>
      <c r="J7" s="778"/>
      <c r="K7" s="778"/>
      <c r="L7" s="778"/>
      <c r="M7" s="778"/>
      <c r="N7" s="778"/>
      <c r="O7" s="778"/>
      <c r="P7" s="778"/>
      <c r="Q7" s="778"/>
      <c r="R7" s="778"/>
      <c r="S7" s="778"/>
    </row>
    <row r="8" spans="2:19" ht="12.75">
      <c r="B8" s="778" t="s">
        <v>275</v>
      </c>
      <c r="C8" s="778"/>
      <c r="D8" s="778"/>
      <c r="E8" s="778"/>
      <c r="G8" s="778" t="s">
        <v>276</v>
      </c>
      <c r="H8" s="778"/>
      <c r="I8" s="778"/>
      <c r="J8" s="778"/>
      <c r="K8" s="778"/>
      <c r="L8" s="778"/>
      <c r="M8" s="778"/>
      <c r="N8" s="778"/>
      <c r="O8" s="778"/>
      <c r="P8" s="778"/>
      <c r="Q8" s="778"/>
      <c r="R8" s="778"/>
      <c r="S8" s="778"/>
    </row>
    <row r="10" spans="1:23" ht="12.75">
      <c r="A10" s="786" t="s">
        <v>278</v>
      </c>
      <c r="B10" s="786"/>
      <c r="C10" s="786"/>
      <c r="D10" s="515"/>
      <c r="E10" s="786" t="s">
        <v>279</v>
      </c>
      <c r="F10" s="786"/>
      <c r="G10" s="786"/>
      <c r="H10" s="786"/>
      <c r="I10" s="786"/>
      <c r="J10" s="786"/>
      <c r="K10" s="786"/>
      <c r="L10" s="515"/>
      <c r="M10" s="516" t="s">
        <v>280</v>
      </c>
      <c r="N10" s="515"/>
      <c r="O10" s="787" t="s">
        <v>281</v>
      </c>
      <c r="P10" s="787"/>
      <c r="Q10" s="515"/>
      <c r="R10" s="787" t="s">
        <v>282</v>
      </c>
      <c r="S10" s="787"/>
      <c r="T10" s="787"/>
      <c r="U10" s="787"/>
      <c r="V10" s="515"/>
      <c r="W10" s="516" t="s">
        <v>245</v>
      </c>
    </row>
    <row r="12" spans="1:23" ht="12.75">
      <c r="A12" s="783" t="s">
        <v>243</v>
      </c>
      <c r="B12" s="783"/>
      <c r="C12" s="783"/>
      <c r="D12" s="783"/>
      <c r="E12" s="783"/>
      <c r="F12" s="783"/>
      <c r="G12" s="783"/>
      <c r="H12" s="783"/>
      <c r="I12" s="783"/>
      <c r="J12" s="783"/>
      <c r="K12" s="783"/>
      <c r="L12" s="783"/>
      <c r="M12" s="783"/>
      <c r="N12" s="783"/>
      <c r="O12" s="783"/>
      <c r="P12" s="783"/>
      <c r="Q12" s="783"/>
      <c r="R12" s="783"/>
      <c r="S12" s="783"/>
      <c r="T12" s="783"/>
      <c r="U12" s="783"/>
      <c r="V12" s="783"/>
      <c r="W12" s="783"/>
    </row>
    <row r="14" spans="1:20" ht="12.75">
      <c r="A14" s="784" t="s">
        <v>283</v>
      </c>
      <c r="B14" s="784"/>
      <c r="C14" s="784"/>
      <c r="D14" s="784"/>
      <c r="E14" s="784"/>
      <c r="F14" s="784"/>
      <c r="G14" s="784"/>
      <c r="H14" s="784"/>
      <c r="I14" s="784"/>
      <c r="J14" s="784"/>
      <c r="K14" s="784"/>
      <c r="L14" s="784"/>
      <c r="M14" s="784"/>
      <c r="N14" s="784"/>
      <c r="O14" s="784"/>
      <c r="P14" s="784"/>
      <c r="Q14" s="784"/>
      <c r="R14" s="784"/>
      <c r="S14" s="784"/>
      <c r="T14" s="784"/>
    </row>
    <row r="16" spans="1:23" ht="12.75">
      <c r="A16" s="778" t="s">
        <v>284</v>
      </c>
      <c r="B16" s="778"/>
      <c r="C16" s="778"/>
      <c r="E16" s="771" t="s">
        <v>285</v>
      </c>
      <c r="F16" s="771"/>
      <c r="G16" s="771"/>
      <c r="H16" s="771"/>
      <c r="I16" s="771"/>
      <c r="J16" s="771"/>
      <c r="K16" s="771"/>
      <c r="M16" s="518">
        <v>0</v>
      </c>
      <c r="O16" s="785">
        <v>921.52</v>
      </c>
      <c r="P16" s="785"/>
      <c r="R16" s="785">
        <v>0</v>
      </c>
      <c r="S16" s="785"/>
      <c r="T16" s="785"/>
      <c r="U16" s="785"/>
      <c r="W16" s="518" t="s">
        <v>294</v>
      </c>
    </row>
    <row r="17" spans="1:23" ht="12.75">
      <c r="A17" s="778" t="s">
        <v>288</v>
      </c>
      <c r="B17" s="778"/>
      <c r="C17" s="778"/>
      <c r="E17" s="778" t="s">
        <v>289</v>
      </c>
      <c r="F17" s="778"/>
      <c r="G17" s="778"/>
      <c r="H17" s="778"/>
      <c r="I17" s="778"/>
      <c r="J17" s="778"/>
      <c r="K17" s="778"/>
      <c r="M17" s="519">
        <v>0</v>
      </c>
      <c r="O17" s="782">
        <v>18.52</v>
      </c>
      <c r="P17" s="782"/>
      <c r="R17" s="782">
        <v>0</v>
      </c>
      <c r="S17" s="782"/>
      <c r="T17" s="782"/>
      <c r="U17" s="782"/>
      <c r="W17" s="519" t="s">
        <v>294</v>
      </c>
    </row>
    <row r="18" spans="1:23" ht="12.75">
      <c r="A18" s="778" t="s">
        <v>299</v>
      </c>
      <c r="B18" s="778"/>
      <c r="C18" s="778"/>
      <c r="E18" s="778" t="s">
        <v>300</v>
      </c>
      <c r="F18" s="778"/>
      <c r="G18" s="778"/>
      <c r="H18" s="778"/>
      <c r="I18" s="778"/>
      <c r="J18" s="778"/>
      <c r="K18" s="778"/>
      <c r="M18" s="519">
        <v>0</v>
      </c>
      <c r="O18" s="782">
        <v>903</v>
      </c>
      <c r="P18" s="782"/>
      <c r="R18" s="782">
        <v>0</v>
      </c>
      <c r="S18" s="782"/>
      <c r="T18" s="782"/>
      <c r="U18" s="782"/>
      <c r="W18" s="519" t="s">
        <v>294</v>
      </c>
    </row>
    <row r="19" spans="1:23" ht="12.75">
      <c r="A19" s="778" t="s">
        <v>327</v>
      </c>
      <c r="B19" s="778"/>
      <c r="C19" s="778"/>
      <c r="E19" s="771" t="s">
        <v>328</v>
      </c>
      <c r="F19" s="771"/>
      <c r="G19" s="771"/>
      <c r="H19" s="771"/>
      <c r="I19" s="771"/>
      <c r="J19" s="771"/>
      <c r="K19" s="771"/>
      <c r="M19" s="518">
        <v>2000</v>
      </c>
      <c r="O19" s="785">
        <v>0</v>
      </c>
      <c r="P19" s="785"/>
      <c r="R19" s="785">
        <v>0</v>
      </c>
      <c r="S19" s="785"/>
      <c r="T19" s="785"/>
      <c r="U19" s="785"/>
      <c r="W19" s="518">
        <v>0</v>
      </c>
    </row>
    <row r="20" spans="1:23" ht="12.75">
      <c r="A20" s="778" t="s">
        <v>337</v>
      </c>
      <c r="B20" s="778"/>
      <c r="C20" s="778"/>
      <c r="E20" s="771" t="s">
        <v>338</v>
      </c>
      <c r="F20" s="771"/>
      <c r="G20" s="771"/>
      <c r="H20" s="771"/>
      <c r="I20" s="771"/>
      <c r="J20" s="771"/>
      <c r="K20" s="771"/>
      <c r="M20" s="518">
        <v>0</v>
      </c>
      <c r="O20" s="785">
        <v>2608</v>
      </c>
      <c r="P20" s="785"/>
      <c r="R20" s="785">
        <v>0</v>
      </c>
      <c r="S20" s="785"/>
      <c r="T20" s="785"/>
      <c r="U20" s="785"/>
      <c r="W20" s="518" t="s">
        <v>294</v>
      </c>
    </row>
    <row r="21" spans="1:23" ht="12.75">
      <c r="A21" s="778" t="s">
        <v>341</v>
      </c>
      <c r="B21" s="778"/>
      <c r="C21" s="778"/>
      <c r="E21" s="778" t="s">
        <v>342</v>
      </c>
      <c r="F21" s="778"/>
      <c r="G21" s="778"/>
      <c r="H21" s="778"/>
      <c r="I21" s="778"/>
      <c r="J21" s="778"/>
      <c r="K21" s="778"/>
      <c r="M21" s="519">
        <v>0</v>
      </c>
      <c r="O21" s="782">
        <v>2608</v>
      </c>
      <c r="P21" s="782"/>
      <c r="R21" s="782">
        <v>0</v>
      </c>
      <c r="S21" s="782"/>
      <c r="T21" s="782"/>
      <c r="U21" s="782"/>
      <c r="W21" s="519" t="s">
        <v>294</v>
      </c>
    </row>
    <row r="22" spans="1:23" ht="12.75">
      <c r="A22" s="778" t="s">
        <v>394</v>
      </c>
      <c r="B22" s="778"/>
      <c r="C22" s="778"/>
      <c r="E22" s="771" t="s">
        <v>395</v>
      </c>
      <c r="F22" s="771"/>
      <c r="G22" s="771"/>
      <c r="H22" s="771"/>
      <c r="I22" s="771"/>
      <c r="J22" s="771"/>
      <c r="K22" s="771"/>
      <c r="M22" s="518">
        <v>282000</v>
      </c>
      <c r="O22" s="785">
        <v>198656</v>
      </c>
      <c r="P22" s="785"/>
      <c r="R22" s="785">
        <v>0</v>
      </c>
      <c r="S22" s="785"/>
      <c r="T22" s="785"/>
      <c r="U22" s="785"/>
      <c r="W22" s="518">
        <v>70.45</v>
      </c>
    </row>
    <row r="23" spans="1:23" ht="12.75">
      <c r="A23" s="778" t="s">
        <v>396</v>
      </c>
      <c r="B23" s="778"/>
      <c r="C23" s="778"/>
      <c r="E23" s="778" t="s">
        <v>397</v>
      </c>
      <c r="F23" s="778"/>
      <c r="G23" s="778"/>
      <c r="H23" s="778"/>
      <c r="I23" s="778"/>
      <c r="J23" s="778"/>
      <c r="K23" s="778"/>
      <c r="M23" s="519">
        <v>258000</v>
      </c>
      <c r="O23" s="782">
        <v>177956</v>
      </c>
      <c r="P23" s="782"/>
      <c r="R23" s="782">
        <v>0</v>
      </c>
      <c r="S23" s="782"/>
      <c r="T23" s="782"/>
      <c r="U23" s="782"/>
      <c r="W23" s="519">
        <v>68.98</v>
      </c>
    </row>
    <row r="24" spans="1:23" ht="12.75">
      <c r="A24" s="778" t="s">
        <v>400</v>
      </c>
      <c r="B24" s="778"/>
      <c r="C24" s="778"/>
      <c r="E24" s="778" t="s">
        <v>401</v>
      </c>
      <c r="F24" s="778"/>
      <c r="G24" s="778"/>
      <c r="H24" s="778"/>
      <c r="I24" s="778"/>
      <c r="J24" s="778"/>
      <c r="K24" s="778"/>
      <c r="M24" s="519">
        <v>24000</v>
      </c>
      <c r="O24" s="782">
        <v>20700</v>
      </c>
      <c r="P24" s="782"/>
      <c r="R24" s="782">
        <v>0</v>
      </c>
      <c r="S24" s="782"/>
      <c r="T24" s="782"/>
      <c r="U24" s="782"/>
      <c r="W24" s="519">
        <v>86.25</v>
      </c>
    </row>
    <row r="25" spans="1:23" ht="12.75">
      <c r="A25" s="778" t="s">
        <v>404</v>
      </c>
      <c r="B25" s="778"/>
      <c r="C25" s="778"/>
      <c r="E25" s="771" t="s">
        <v>405</v>
      </c>
      <c r="F25" s="771"/>
      <c r="G25" s="771"/>
      <c r="H25" s="771"/>
      <c r="I25" s="771"/>
      <c r="J25" s="771"/>
      <c r="K25" s="771"/>
      <c r="M25" s="518">
        <v>97064</v>
      </c>
      <c r="O25" s="785">
        <v>61254.89</v>
      </c>
      <c r="P25" s="785"/>
      <c r="R25" s="785">
        <v>0</v>
      </c>
      <c r="S25" s="785"/>
      <c r="T25" s="785"/>
      <c r="U25" s="785"/>
      <c r="W25" s="518">
        <v>63.11</v>
      </c>
    </row>
    <row r="26" spans="1:23" ht="12.75">
      <c r="A26" s="778" t="s">
        <v>406</v>
      </c>
      <c r="B26" s="778"/>
      <c r="C26" s="778"/>
      <c r="E26" s="778" t="s">
        <v>407</v>
      </c>
      <c r="F26" s="778"/>
      <c r="G26" s="778"/>
      <c r="H26" s="778"/>
      <c r="I26" s="778"/>
      <c r="J26" s="778"/>
      <c r="K26" s="778"/>
      <c r="M26" s="519">
        <v>25380</v>
      </c>
      <c r="O26" s="782">
        <v>16016.89</v>
      </c>
      <c r="P26" s="782"/>
      <c r="R26" s="782">
        <v>0</v>
      </c>
      <c r="S26" s="782"/>
      <c r="T26" s="782"/>
      <c r="U26" s="782"/>
      <c r="W26" s="519">
        <v>63.11</v>
      </c>
    </row>
    <row r="27" spans="1:23" ht="12.75">
      <c r="A27" s="778" t="s">
        <v>408</v>
      </c>
      <c r="B27" s="778"/>
      <c r="C27" s="778"/>
      <c r="E27" s="778" t="s">
        <v>409</v>
      </c>
      <c r="F27" s="778"/>
      <c r="G27" s="778"/>
      <c r="H27" s="778"/>
      <c r="I27" s="778"/>
      <c r="J27" s="778"/>
      <c r="K27" s="778"/>
      <c r="M27" s="519">
        <v>70500</v>
      </c>
      <c r="O27" s="782">
        <v>44489</v>
      </c>
      <c r="P27" s="782"/>
      <c r="R27" s="782">
        <v>0</v>
      </c>
      <c r="S27" s="782"/>
      <c r="T27" s="782"/>
      <c r="U27" s="782"/>
      <c r="W27" s="519">
        <v>63.1</v>
      </c>
    </row>
    <row r="28" spans="1:23" ht="12.75">
      <c r="A28" s="778" t="s">
        <v>410</v>
      </c>
      <c r="B28" s="778"/>
      <c r="C28" s="778"/>
      <c r="E28" s="778" t="s">
        <v>411</v>
      </c>
      <c r="F28" s="778"/>
      <c r="G28" s="778"/>
      <c r="H28" s="778"/>
      <c r="I28" s="778"/>
      <c r="J28" s="778"/>
      <c r="K28" s="778"/>
      <c r="M28" s="519">
        <v>1184</v>
      </c>
      <c r="O28" s="782">
        <v>749</v>
      </c>
      <c r="P28" s="782"/>
      <c r="R28" s="782">
        <v>0</v>
      </c>
      <c r="S28" s="782"/>
      <c r="T28" s="782"/>
      <c r="U28" s="782"/>
      <c r="W28" s="519">
        <v>63.26</v>
      </c>
    </row>
    <row r="29" spans="1:23" ht="13.5" thickBot="1">
      <c r="A29" s="778"/>
      <c r="B29" s="778"/>
      <c r="C29" s="778"/>
      <c r="E29" s="778"/>
      <c r="F29" s="778"/>
      <c r="G29" s="778"/>
      <c r="H29" s="778"/>
      <c r="I29" s="778"/>
      <c r="J29" s="778"/>
      <c r="K29" s="778"/>
      <c r="M29" s="519"/>
      <c r="O29" s="782"/>
      <c r="P29" s="782"/>
      <c r="R29" s="782"/>
      <c r="S29" s="782"/>
      <c r="T29" s="782"/>
      <c r="U29" s="782"/>
      <c r="W29" s="519"/>
    </row>
    <row r="30" spans="1:23" ht="13.5" thickBot="1">
      <c r="A30" s="778" t="s">
        <v>243</v>
      </c>
      <c r="B30" s="778"/>
      <c r="C30" s="778"/>
      <c r="E30" s="788" t="s">
        <v>180</v>
      </c>
      <c r="F30" s="789"/>
      <c r="G30" s="789"/>
      <c r="H30" s="789"/>
      <c r="I30" s="789"/>
      <c r="J30" s="789"/>
      <c r="K30" s="789"/>
      <c r="L30" s="380"/>
      <c r="M30" s="520">
        <v>381064</v>
      </c>
      <c r="N30" s="380"/>
      <c r="O30" s="790">
        <v>263440.41</v>
      </c>
      <c r="P30" s="790"/>
      <c r="Q30" s="380"/>
      <c r="R30" s="790">
        <v>0</v>
      </c>
      <c r="S30" s="790"/>
      <c r="T30" s="790"/>
      <c r="U30" s="790"/>
      <c r="V30" s="380"/>
      <c r="W30" s="521">
        <v>69.13</v>
      </c>
    </row>
    <row r="32" spans="1:20" ht="12.75">
      <c r="A32" s="784" t="s">
        <v>499</v>
      </c>
      <c r="B32" s="784"/>
      <c r="C32" s="784"/>
      <c r="D32" s="784"/>
      <c r="E32" s="784"/>
      <c r="F32" s="784"/>
      <c r="G32" s="784"/>
      <c r="H32" s="784"/>
      <c r="I32" s="784"/>
      <c r="J32" s="784"/>
      <c r="K32" s="784"/>
      <c r="L32" s="784"/>
      <c r="M32" s="784"/>
      <c r="N32" s="784"/>
      <c r="O32" s="784"/>
      <c r="P32" s="784"/>
      <c r="Q32" s="784"/>
      <c r="R32" s="784"/>
      <c r="S32" s="784"/>
      <c r="T32" s="784"/>
    </row>
    <row r="34" spans="1:23" ht="12.75">
      <c r="A34" s="778" t="s">
        <v>545</v>
      </c>
      <c r="B34" s="778"/>
      <c r="C34" s="778"/>
      <c r="E34" s="771" t="s">
        <v>546</v>
      </c>
      <c r="F34" s="771"/>
      <c r="G34" s="771"/>
      <c r="H34" s="771"/>
      <c r="I34" s="771"/>
      <c r="J34" s="771"/>
      <c r="K34" s="771"/>
      <c r="M34" s="518">
        <v>381064</v>
      </c>
      <c r="O34" s="785">
        <v>381064</v>
      </c>
      <c r="P34" s="785"/>
      <c r="R34" s="785">
        <v>0</v>
      </c>
      <c r="S34" s="785"/>
      <c r="T34" s="785"/>
      <c r="U34" s="785"/>
      <c r="W34" s="518">
        <v>100</v>
      </c>
    </row>
    <row r="35" spans="1:23" ht="12.75">
      <c r="A35" s="778" t="s">
        <v>547</v>
      </c>
      <c r="B35" s="778"/>
      <c r="C35" s="778"/>
      <c r="E35" s="778" t="s">
        <v>548</v>
      </c>
      <c r="F35" s="778"/>
      <c r="G35" s="778"/>
      <c r="H35" s="778"/>
      <c r="I35" s="778"/>
      <c r="J35" s="778"/>
      <c r="K35" s="778"/>
      <c r="M35" s="519">
        <v>381064</v>
      </c>
      <c r="O35" s="782">
        <v>381064</v>
      </c>
      <c r="P35" s="782"/>
      <c r="R35" s="782">
        <v>0</v>
      </c>
      <c r="S35" s="782"/>
      <c r="T35" s="782"/>
      <c r="U35" s="782"/>
      <c r="W35" s="519">
        <v>100</v>
      </c>
    </row>
    <row r="36" spans="1:23" ht="13.5" thickBot="1">
      <c r="A36" s="778"/>
      <c r="B36" s="778"/>
      <c r="C36" s="778"/>
      <c r="E36" s="778"/>
      <c r="F36" s="778"/>
      <c r="G36" s="778"/>
      <c r="H36" s="778"/>
      <c r="I36" s="778"/>
      <c r="J36" s="778"/>
      <c r="K36" s="778"/>
      <c r="M36" s="519"/>
      <c r="O36" s="782"/>
      <c r="P36" s="782"/>
      <c r="R36" s="782"/>
      <c r="S36" s="782"/>
      <c r="T36" s="782"/>
      <c r="U36" s="782"/>
      <c r="W36" s="519"/>
    </row>
    <row r="37" spans="1:23" ht="13.5" thickBot="1">
      <c r="A37" s="778" t="s">
        <v>243</v>
      </c>
      <c r="B37" s="778"/>
      <c r="C37" s="778"/>
      <c r="E37" s="788" t="s">
        <v>182</v>
      </c>
      <c r="F37" s="789"/>
      <c r="G37" s="789"/>
      <c r="H37" s="789"/>
      <c r="I37" s="789"/>
      <c r="J37" s="789"/>
      <c r="K37" s="789"/>
      <c r="L37" s="380"/>
      <c r="M37" s="520">
        <v>381064</v>
      </c>
      <c r="N37" s="380"/>
      <c r="O37" s="790">
        <v>381064</v>
      </c>
      <c r="P37" s="790"/>
      <c r="Q37" s="380"/>
      <c r="R37" s="790">
        <v>0</v>
      </c>
      <c r="S37" s="790"/>
      <c r="T37" s="790"/>
      <c r="U37" s="790"/>
      <c r="V37" s="380"/>
      <c r="W37" s="521">
        <v>100</v>
      </c>
    </row>
    <row r="38" spans="1:23" ht="12.75">
      <c r="A38" s="514"/>
      <c r="B38" s="514"/>
      <c r="C38" s="514"/>
      <c r="E38" s="517"/>
      <c r="F38" s="517"/>
      <c r="G38" s="517"/>
      <c r="H38" s="517"/>
      <c r="I38" s="517"/>
      <c r="J38" s="517"/>
      <c r="K38" s="517"/>
      <c r="L38" s="523"/>
      <c r="M38" s="518"/>
      <c r="N38" s="523"/>
      <c r="O38" s="518"/>
      <c r="P38" s="518"/>
      <c r="Q38" s="523"/>
      <c r="R38" s="518"/>
      <c r="S38" s="518"/>
      <c r="T38" s="518"/>
      <c r="U38" s="518"/>
      <c r="V38" s="523"/>
      <c r="W38" s="518"/>
    </row>
  </sheetData>
  <sheetProtection/>
  <mergeCells count="90">
    <mergeCell ref="A37:C37"/>
    <mergeCell ref="E37:K37"/>
    <mergeCell ref="O37:P37"/>
    <mergeCell ref="R37:U37"/>
    <mergeCell ref="A36:C36"/>
    <mergeCell ref="E36:K36"/>
    <mergeCell ref="O36:P36"/>
    <mergeCell ref="R36:U36"/>
    <mergeCell ref="A35:C35"/>
    <mergeCell ref="E35:K35"/>
    <mergeCell ref="O35:P35"/>
    <mergeCell ref="R35:U35"/>
    <mergeCell ref="A32:T32"/>
    <mergeCell ref="A34:C34"/>
    <mergeCell ref="E34:K34"/>
    <mergeCell ref="O34:P34"/>
    <mergeCell ref="R34:U34"/>
    <mergeCell ref="A30:C30"/>
    <mergeCell ref="E30:K30"/>
    <mergeCell ref="O30:P30"/>
    <mergeCell ref="R30:U30"/>
    <mergeCell ref="A29:C29"/>
    <mergeCell ref="E29:K29"/>
    <mergeCell ref="O29:P29"/>
    <mergeCell ref="R29:U29"/>
    <mergeCell ref="A28:C28"/>
    <mergeCell ref="E28:K28"/>
    <mergeCell ref="O28:P28"/>
    <mergeCell ref="R28:U28"/>
    <mergeCell ref="A27:C27"/>
    <mergeCell ref="E27:K27"/>
    <mergeCell ref="O27:P27"/>
    <mergeCell ref="R27:U27"/>
    <mergeCell ref="A26:C26"/>
    <mergeCell ref="E26:K26"/>
    <mergeCell ref="O26:P26"/>
    <mergeCell ref="R26:U26"/>
    <mergeCell ref="A25:C25"/>
    <mergeCell ref="E25:K25"/>
    <mergeCell ref="O25:P25"/>
    <mergeCell ref="R25:U25"/>
    <mergeCell ref="A24:C24"/>
    <mergeCell ref="E24:K24"/>
    <mergeCell ref="O24:P24"/>
    <mergeCell ref="R24:U24"/>
    <mergeCell ref="A23:C23"/>
    <mergeCell ref="E23:K23"/>
    <mergeCell ref="O23:P23"/>
    <mergeCell ref="R23:U23"/>
    <mergeCell ref="A22:C22"/>
    <mergeCell ref="E22:K22"/>
    <mergeCell ref="O22:P22"/>
    <mergeCell ref="R22:U22"/>
    <mergeCell ref="A21:C21"/>
    <mergeCell ref="E21:K21"/>
    <mergeCell ref="O21:P21"/>
    <mergeCell ref="R21:U21"/>
    <mergeCell ref="A19:C19"/>
    <mergeCell ref="E19:K19"/>
    <mergeCell ref="O19:P19"/>
    <mergeCell ref="R19:U19"/>
    <mergeCell ref="A20:C20"/>
    <mergeCell ref="E20:K20"/>
    <mergeCell ref="O20:P20"/>
    <mergeCell ref="R20:U20"/>
    <mergeCell ref="O17:P17"/>
    <mergeCell ref="R17:U17"/>
    <mergeCell ref="A18:C18"/>
    <mergeCell ref="E18:K18"/>
    <mergeCell ref="O18:P18"/>
    <mergeCell ref="R18:U18"/>
    <mergeCell ref="A17:C17"/>
    <mergeCell ref="E17:K17"/>
    <mergeCell ref="O10:P10"/>
    <mergeCell ref="R10:U10"/>
    <mergeCell ref="A12:W12"/>
    <mergeCell ref="A14:T14"/>
    <mergeCell ref="O16:P16"/>
    <mergeCell ref="R16:U16"/>
    <mergeCell ref="A10:C10"/>
    <mergeCell ref="E10:K10"/>
    <mergeCell ref="A16:C16"/>
    <mergeCell ref="E16:K16"/>
    <mergeCell ref="B8:E8"/>
    <mergeCell ref="G8:S8"/>
    <mergeCell ref="A1:E1"/>
    <mergeCell ref="A4:W4"/>
    <mergeCell ref="A5:W5"/>
    <mergeCell ref="B7:E7"/>
    <mergeCell ref="G7:S7"/>
  </mergeCells>
  <printOptions/>
  <pageMargins left="0.75" right="0.51" top="0.78" bottom="0.984251969" header="0.4921259845" footer="0.4921259845"/>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indexed="22"/>
    <pageSetUpPr fitToPage="1"/>
  </sheetPr>
  <dimension ref="A1:Z114"/>
  <sheetViews>
    <sheetView view="pageBreakPreview" zoomScaleSheetLayoutView="100" zoomScalePageLayoutView="0" workbookViewId="0" topLeftCell="B94">
      <selection activeCell="M121" sqref="M121"/>
    </sheetView>
  </sheetViews>
  <sheetFormatPr defaultColWidth="9.00390625" defaultRowHeight="12.75"/>
  <cols>
    <col min="1" max="1" width="0.12890625" style="0" customWidth="1"/>
    <col min="3" max="3" width="6.00390625" style="0" customWidth="1"/>
    <col min="4" max="4" width="16.375" style="0" hidden="1" customWidth="1"/>
    <col min="5" max="5" width="7.375" style="0" customWidth="1"/>
    <col min="6" max="8" width="15.625" style="0" hidden="1" customWidth="1"/>
    <col min="9" max="10" width="9.00390625" style="0" hidden="1" customWidth="1"/>
    <col min="15" max="15" width="0.37109375" style="0" customWidth="1"/>
    <col min="16" max="16" width="9.00390625" style="0" hidden="1" customWidth="1"/>
    <col min="17" max="17" width="12.625" style="0" customWidth="1"/>
    <col min="19" max="19" width="1.00390625" style="0" customWidth="1"/>
    <col min="20" max="20" width="12.00390625" style="0" customWidth="1"/>
    <col min="21" max="21" width="3.625" style="0" hidden="1" customWidth="1"/>
    <col min="22" max="22" width="5.875" style="0" customWidth="1"/>
    <col min="23" max="24" width="9.00390625" style="0" hidden="1" customWidth="1"/>
    <col min="25" max="25" width="10.00390625" style="0" customWidth="1"/>
    <col min="26" max="26" width="12.00390625" style="0" customWidth="1"/>
  </cols>
  <sheetData>
    <row r="1" spans="1:8" ht="12.75">
      <c r="A1" s="779"/>
      <c r="B1" s="779"/>
      <c r="C1" s="779"/>
      <c r="D1" s="779"/>
      <c r="E1" s="779"/>
      <c r="F1" s="779"/>
      <c r="G1" s="779"/>
      <c r="H1" s="779"/>
    </row>
    <row r="2" spans="1:26" ht="12.75">
      <c r="A2" s="780" t="s">
        <v>272</v>
      </c>
      <c r="B2" s="780"/>
      <c r="C2" s="780"/>
      <c r="D2" s="780"/>
      <c r="E2" s="780"/>
      <c r="F2" s="780"/>
      <c r="G2" s="780"/>
      <c r="H2" s="780"/>
      <c r="I2" s="780"/>
      <c r="J2" s="780"/>
      <c r="K2" s="780"/>
      <c r="L2" s="780"/>
      <c r="M2" s="780"/>
      <c r="N2" s="780"/>
      <c r="O2" s="780"/>
      <c r="P2" s="780"/>
      <c r="Q2" s="780"/>
      <c r="R2" s="780"/>
      <c r="S2" s="780"/>
      <c r="T2" s="780"/>
      <c r="U2" s="780"/>
      <c r="V2" s="780"/>
      <c r="W2" s="780"/>
      <c r="X2" s="780"/>
      <c r="Y2" s="780"/>
      <c r="Z2" s="780"/>
    </row>
    <row r="3" spans="1:26" ht="12.75">
      <c r="A3" s="780" t="s">
        <v>200</v>
      </c>
      <c r="B3" s="780"/>
      <c r="C3" s="780"/>
      <c r="D3" s="780"/>
      <c r="E3" s="780"/>
      <c r="F3" s="780"/>
      <c r="G3" s="780"/>
      <c r="H3" s="780"/>
      <c r="I3" s="780"/>
      <c r="J3" s="780"/>
      <c r="K3" s="780"/>
      <c r="L3" s="780"/>
      <c r="M3" s="780"/>
      <c r="N3" s="780"/>
      <c r="O3" s="780"/>
      <c r="P3" s="780"/>
      <c r="Q3" s="780"/>
      <c r="R3" s="780"/>
      <c r="S3" s="780"/>
      <c r="T3" s="780"/>
      <c r="U3" s="780"/>
      <c r="V3" s="780"/>
      <c r="W3" s="780"/>
      <c r="X3" s="780"/>
      <c r="Y3" s="780"/>
      <c r="Z3" s="780"/>
    </row>
    <row r="5" spans="2:23" ht="12.75">
      <c r="B5" s="778" t="s">
        <v>273</v>
      </c>
      <c r="C5" s="778"/>
      <c r="D5" s="778"/>
      <c r="E5" s="778"/>
      <c r="F5" s="778"/>
      <c r="G5" s="778"/>
      <c r="H5" s="778"/>
      <c r="I5" s="778"/>
      <c r="K5" s="778" t="s">
        <v>586</v>
      </c>
      <c r="L5" s="778"/>
      <c r="M5" s="778"/>
      <c r="N5" s="778"/>
      <c r="O5" s="778"/>
      <c r="P5" s="778"/>
      <c r="Q5" s="778"/>
      <c r="R5" s="778"/>
      <c r="S5" s="778"/>
      <c r="T5" s="778"/>
      <c r="U5" s="778"/>
      <c r="V5" s="778"/>
      <c r="W5" s="778"/>
    </row>
    <row r="6" spans="2:23" ht="12.75">
      <c r="B6" s="778" t="s">
        <v>275</v>
      </c>
      <c r="C6" s="778"/>
      <c r="D6" s="778"/>
      <c r="E6" s="778"/>
      <c r="F6" s="778"/>
      <c r="G6" s="778"/>
      <c r="H6" s="778"/>
      <c r="I6" s="778"/>
      <c r="K6" s="778" t="s">
        <v>587</v>
      </c>
      <c r="L6" s="778"/>
      <c r="M6" s="778"/>
      <c r="N6" s="778"/>
      <c r="O6" s="778"/>
      <c r="P6" s="778"/>
      <c r="Q6" s="778"/>
      <c r="R6" s="778"/>
      <c r="S6" s="778"/>
      <c r="T6" s="778"/>
      <c r="U6" s="778"/>
      <c r="V6" s="778"/>
      <c r="W6" s="778"/>
    </row>
    <row r="8" spans="1:26" ht="12.75">
      <c r="A8" s="786" t="s">
        <v>278</v>
      </c>
      <c r="B8" s="786"/>
      <c r="C8" s="786"/>
      <c r="D8" s="515"/>
      <c r="E8" s="786" t="s">
        <v>279</v>
      </c>
      <c r="F8" s="786"/>
      <c r="G8" s="786"/>
      <c r="H8" s="786"/>
      <c r="I8" s="786"/>
      <c r="J8" s="786"/>
      <c r="K8" s="786"/>
      <c r="L8" s="786"/>
      <c r="M8" s="786"/>
      <c r="N8" s="786"/>
      <c r="O8" s="786"/>
      <c r="P8" s="515"/>
      <c r="Q8" s="516" t="s">
        <v>280</v>
      </c>
      <c r="R8" s="515"/>
      <c r="S8" s="787" t="s">
        <v>281</v>
      </c>
      <c r="T8" s="787"/>
      <c r="U8" s="515"/>
      <c r="V8" s="787" t="s">
        <v>282</v>
      </c>
      <c r="W8" s="787"/>
      <c r="X8" s="787"/>
      <c r="Y8" s="787"/>
      <c r="Z8" s="516" t="s">
        <v>245</v>
      </c>
    </row>
    <row r="9" ht="12" customHeight="1"/>
    <row r="10" spans="1:26" ht="3" customHeight="1">
      <c r="A10" s="783" t="s">
        <v>243</v>
      </c>
      <c r="B10" s="783"/>
      <c r="C10" s="783"/>
      <c r="D10" s="783"/>
      <c r="E10" s="783"/>
      <c r="F10" s="783"/>
      <c r="G10" s="783"/>
      <c r="H10" s="783"/>
      <c r="I10" s="783"/>
      <c r="J10" s="783"/>
      <c r="K10" s="783"/>
      <c r="L10" s="783"/>
      <c r="M10" s="783"/>
      <c r="N10" s="783"/>
      <c r="O10" s="783"/>
      <c r="P10" s="783"/>
      <c r="Q10" s="783"/>
      <c r="R10" s="783"/>
      <c r="S10" s="783"/>
      <c r="T10" s="783"/>
      <c r="U10" s="783"/>
      <c r="V10" s="783"/>
      <c r="W10" s="783"/>
      <c r="X10" s="783"/>
      <c r="Y10" s="783"/>
      <c r="Z10" s="783"/>
    </row>
    <row r="11" ht="5.25" customHeight="1"/>
    <row r="12" spans="1:24" ht="12.75">
      <c r="A12" s="784" t="s">
        <v>283</v>
      </c>
      <c r="B12" s="784"/>
      <c r="C12" s="784"/>
      <c r="D12" s="784"/>
      <c r="E12" s="784"/>
      <c r="F12" s="784"/>
      <c r="G12" s="784"/>
      <c r="H12" s="784"/>
      <c r="I12" s="784"/>
      <c r="J12" s="784"/>
      <c r="K12" s="784"/>
      <c r="L12" s="784"/>
      <c r="M12" s="784"/>
      <c r="N12" s="784"/>
      <c r="O12" s="784"/>
      <c r="P12" s="784"/>
      <c r="Q12" s="784"/>
      <c r="R12" s="784"/>
      <c r="S12" s="784"/>
      <c r="T12" s="784"/>
      <c r="U12" s="784"/>
      <c r="V12" s="784"/>
      <c r="W12" s="784"/>
      <c r="X12" s="784"/>
    </row>
    <row r="14" spans="1:26" ht="12.75">
      <c r="A14" s="778" t="s">
        <v>284</v>
      </c>
      <c r="B14" s="778"/>
      <c r="C14" s="778"/>
      <c r="E14" s="771" t="s">
        <v>285</v>
      </c>
      <c r="F14" s="771"/>
      <c r="G14" s="771"/>
      <c r="H14" s="771"/>
      <c r="I14" s="771"/>
      <c r="J14" s="771"/>
      <c r="K14" s="771"/>
      <c r="L14" s="771"/>
      <c r="M14" s="771"/>
      <c r="N14" s="771"/>
      <c r="O14" s="771"/>
      <c r="Q14" s="518">
        <v>320000</v>
      </c>
      <c r="S14" s="785">
        <v>300240.26</v>
      </c>
      <c r="T14" s="785"/>
      <c r="V14" s="785">
        <v>0</v>
      </c>
      <c r="W14" s="785"/>
      <c r="X14" s="785"/>
      <c r="Y14" s="785"/>
      <c r="Z14" s="518">
        <v>93.83</v>
      </c>
    </row>
    <row r="15" spans="1:26" ht="12.75">
      <c r="A15" s="778" t="s">
        <v>286</v>
      </c>
      <c r="B15" s="778"/>
      <c r="C15" s="778"/>
      <c r="E15" s="778" t="s">
        <v>287</v>
      </c>
      <c r="F15" s="778"/>
      <c r="G15" s="778"/>
      <c r="H15" s="778"/>
      <c r="I15" s="778"/>
      <c r="J15" s="778"/>
      <c r="K15" s="778"/>
      <c r="L15" s="778"/>
      <c r="M15" s="778"/>
      <c r="N15" s="778"/>
      <c r="O15" s="778"/>
      <c r="Q15" s="519">
        <v>15000</v>
      </c>
      <c r="S15" s="782">
        <v>15000</v>
      </c>
      <c r="T15" s="782"/>
      <c r="V15" s="782">
        <v>0</v>
      </c>
      <c r="W15" s="782"/>
      <c r="X15" s="782"/>
      <c r="Y15" s="782"/>
      <c r="Z15" s="519">
        <v>100</v>
      </c>
    </row>
    <row r="16" spans="1:26" ht="12.75">
      <c r="A16" s="778" t="s">
        <v>288</v>
      </c>
      <c r="B16" s="778"/>
      <c r="C16" s="778"/>
      <c r="E16" s="778" t="s">
        <v>289</v>
      </c>
      <c r="F16" s="778"/>
      <c r="G16" s="778"/>
      <c r="H16" s="778"/>
      <c r="I16" s="778"/>
      <c r="J16" s="778"/>
      <c r="K16" s="778"/>
      <c r="L16" s="778"/>
      <c r="M16" s="778"/>
      <c r="N16" s="778"/>
      <c r="O16" s="778"/>
      <c r="Q16" s="519">
        <v>35000</v>
      </c>
      <c r="S16" s="782">
        <v>50597.62</v>
      </c>
      <c r="T16" s="782"/>
      <c r="V16" s="782">
        <v>0</v>
      </c>
      <c r="W16" s="782"/>
      <c r="X16" s="782"/>
      <c r="Y16" s="782"/>
      <c r="Z16" s="519">
        <v>144.56</v>
      </c>
    </row>
    <row r="17" spans="1:26" ht="12.75">
      <c r="A17" s="778" t="s">
        <v>290</v>
      </c>
      <c r="B17" s="778"/>
      <c r="C17" s="778"/>
      <c r="E17" s="778" t="s">
        <v>291</v>
      </c>
      <c r="F17" s="778"/>
      <c r="G17" s="778"/>
      <c r="H17" s="778"/>
      <c r="I17" s="778"/>
      <c r="J17" s="778"/>
      <c r="K17" s="778"/>
      <c r="L17" s="778"/>
      <c r="M17" s="778"/>
      <c r="N17" s="778"/>
      <c r="O17" s="778"/>
      <c r="Q17" s="519">
        <v>50000</v>
      </c>
      <c r="S17" s="782">
        <v>16861.09</v>
      </c>
      <c r="T17" s="782"/>
      <c r="V17" s="782">
        <v>0</v>
      </c>
      <c r="W17" s="782"/>
      <c r="X17" s="782"/>
      <c r="Y17" s="782"/>
      <c r="Z17" s="519">
        <v>33.72</v>
      </c>
    </row>
    <row r="18" spans="1:26" ht="12.75">
      <c r="A18" s="778" t="s">
        <v>292</v>
      </c>
      <c r="B18" s="778"/>
      <c r="C18" s="778"/>
      <c r="E18" s="778" t="s">
        <v>293</v>
      </c>
      <c r="F18" s="778"/>
      <c r="G18" s="778"/>
      <c r="H18" s="778"/>
      <c r="I18" s="778"/>
      <c r="J18" s="778"/>
      <c r="K18" s="778"/>
      <c r="L18" s="778"/>
      <c r="M18" s="778"/>
      <c r="N18" s="778"/>
      <c r="O18" s="778"/>
      <c r="Q18" s="519">
        <v>10000</v>
      </c>
      <c r="S18" s="782">
        <v>3438.9</v>
      </c>
      <c r="T18" s="782"/>
      <c r="V18" s="782">
        <v>0</v>
      </c>
      <c r="W18" s="782"/>
      <c r="X18" s="782"/>
      <c r="Y18" s="782"/>
      <c r="Z18" s="519">
        <v>34.39</v>
      </c>
    </row>
    <row r="19" spans="1:26" ht="12.75">
      <c r="A19" s="778" t="s">
        <v>295</v>
      </c>
      <c r="B19" s="778"/>
      <c r="C19" s="778"/>
      <c r="E19" s="778" t="s">
        <v>296</v>
      </c>
      <c r="F19" s="778"/>
      <c r="G19" s="778"/>
      <c r="H19" s="778"/>
      <c r="I19" s="778"/>
      <c r="J19" s="778"/>
      <c r="K19" s="778"/>
      <c r="L19" s="778"/>
      <c r="M19" s="778"/>
      <c r="N19" s="778"/>
      <c r="O19" s="778"/>
      <c r="Q19" s="519">
        <v>5000</v>
      </c>
      <c r="S19" s="782">
        <v>294</v>
      </c>
      <c r="T19" s="782"/>
      <c r="V19" s="782">
        <v>0</v>
      </c>
      <c r="W19" s="782"/>
      <c r="X19" s="782"/>
      <c r="Y19" s="782"/>
      <c r="Z19" s="519">
        <v>5.88</v>
      </c>
    </row>
    <row r="20" spans="1:26" ht="12.75">
      <c r="A20" s="778" t="s">
        <v>297</v>
      </c>
      <c r="B20" s="778"/>
      <c r="C20" s="778"/>
      <c r="E20" s="778" t="s">
        <v>298</v>
      </c>
      <c r="F20" s="778"/>
      <c r="G20" s="778"/>
      <c r="H20" s="778"/>
      <c r="I20" s="778"/>
      <c r="J20" s="778"/>
      <c r="K20" s="778"/>
      <c r="L20" s="778"/>
      <c r="M20" s="778"/>
      <c r="N20" s="778"/>
      <c r="O20" s="778"/>
      <c r="Q20" s="519">
        <v>35000</v>
      </c>
      <c r="S20" s="782">
        <v>32397.88</v>
      </c>
      <c r="T20" s="782"/>
      <c r="V20" s="782">
        <v>0</v>
      </c>
      <c r="W20" s="782"/>
      <c r="X20" s="782"/>
      <c r="Y20" s="782"/>
      <c r="Z20" s="519">
        <v>92.57</v>
      </c>
    </row>
    <row r="21" spans="1:26" ht="12.75">
      <c r="A21" s="778" t="s">
        <v>299</v>
      </c>
      <c r="B21" s="778"/>
      <c r="C21" s="778"/>
      <c r="E21" s="778" t="s">
        <v>300</v>
      </c>
      <c r="F21" s="778"/>
      <c r="G21" s="778"/>
      <c r="H21" s="778"/>
      <c r="I21" s="778"/>
      <c r="J21" s="778"/>
      <c r="K21" s="778"/>
      <c r="L21" s="778"/>
      <c r="M21" s="778"/>
      <c r="N21" s="778"/>
      <c r="O21" s="778"/>
      <c r="Q21" s="519">
        <v>70000</v>
      </c>
      <c r="S21" s="782">
        <v>129730.09</v>
      </c>
      <c r="T21" s="782"/>
      <c r="V21" s="782">
        <v>0</v>
      </c>
      <c r="W21" s="782"/>
      <c r="X21" s="782"/>
      <c r="Y21" s="782"/>
      <c r="Z21" s="519">
        <v>185.33</v>
      </c>
    </row>
    <row r="22" spans="1:26" ht="12.75">
      <c r="A22" s="778" t="s">
        <v>301</v>
      </c>
      <c r="B22" s="778"/>
      <c r="C22" s="778"/>
      <c r="E22" s="778" t="s">
        <v>302</v>
      </c>
      <c r="F22" s="778"/>
      <c r="G22" s="778"/>
      <c r="H22" s="778"/>
      <c r="I22" s="778"/>
      <c r="J22" s="778"/>
      <c r="K22" s="778"/>
      <c r="L22" s="778"/>
      <c r="M22" s="778"/>
      <c r="N22" s="778"/>
      <c r="O22" s="778"/>
      <c r="Q22" s="519">
        <v>0</v>
      </c>
      <c r="S22" s="782">
        <v>26236.12</v>
      </c>
      <c r="T22" s="782"/>
      <c r="V22" s="782">
        <v>0</v>
      </c>
      <c r="W22" s="782"/>
      <c r="X22" s="782"/>
      <c r="Y22" s="782"/>
      <c r="Z22" s="519" t="s">
        <v>294</v>
      </c>
    </row>
    <row r="23" spans="1:26" ht="12.75">
      <c r="A23" s="778" t="s">
        <v>307</v>
      </c>
      <c r="B23" s="778"/>
      <c r="C23" s="778"/>
      <c r="E23" s="778" t="s">
        <v>308</v>
      </c>
      <c r="F23" s="778"/>
      <c r="G23" s="778"/>
      <c r="H23" s="778"/>
      <c r="I23" s="778"/>
      <c r="J23" s="778"/>
      <c r="K23" s="778"/>
      <c r="L23" s="778"/>
      <c r="M23" s="778"/>
      <c r="N23" s="778"/>
      <c r="O23" s="778"/>
      <c r="Q23" s="519">
        <v>0</v>
      </c>
      <c r="S23" s="782">
        <v>7044.66</v>
      </c>
      <c r="T23" s="782"/>
      <c r="V23" s="782">
        <v>0</v>
      </c>
      <c r="W23" s="782"/>
      <c r="X23" s="782"/>
      <c r="Y23" s="782"/>
      <c r="Z23" s="519" t="s">
        <v>294</v>
      </c>
    </row>
    <row r="24" spans="1:26" ht="12.75">
      <c r="A24" s="778" t="s">
        <v>309</v>
      </c>
      <c r="B24" s="778"/>
      <c r="C24" s="778"/>
      <c r="E24" s="778" t="s">
        <v>310</v>
      </c>
      <c r="F24" s="778"/>
      <c r="G24" s="778"/>
      <c r="H24" s="778"/>
      <c r="I24" s="778"/>
      <c r="J24" s="778"/>
      <c r="K24" s="778"/>
      <c r="L24" s="778"/>
      <c r="M24" s="778"/>
      <c r="N24" s="778"/>
      <c r="O24" s="778"/>
      <c r="Q24" s="519">
        <v>100000</v>
      </c>
      <c r="S24" s="782">
        <v>25684.56</v>
      </c>
      <c r="T24" s="782"/>
      <c r="V24" s="782">
        <v>0</v>
      </c>
      <c r="W24" s="782"/>
      <c r="X24" s="782"/>
      <c r="Y24" s="782"/>
      <c r="Z24" s="519">
        <v>25.68</v>
      </c>
    </row>
    <row r="25" spans="1:26" ht="12.75">
      <c r="A25" s="778" t="s">
        <v>313</v>
      </c>
      <c r="B25" s="778"/>
      <c r="C25" s="778"/>
      <c r="E25" s="771" t="s">
        <v>314</v>
      </c>
      <c r="F25" s="771"/>
      <c r="G25" s="771"/>
      <c r="H25" s="771"/>
      <c r="I25" s="771"/>
      <c r="J25" s="771"/>
      <c r="K25" s="771"/>
      <c r="L25" s="771"/>
      <c r="M25" s="771"/>
      <c r="N25" s="771"/>
      <c r="O25" s="771"/>
      <c r="Q25" s="518">
        <v>4300000</v>
      </c>
      <c r="S25" s="785">
        <v>4654463.33</v>
      </c>
      <c r="T25" s="785"/>
      <c r="V25" s="785">
        <v>0</v>
      </c>
      <c r="W25" s="785"/>
      <c r="X25" s="785"/>
      <c r="Y25" s="785"/>
      <c r="Z25" s="518">
        <v>108.24</v>
      </c>
    </row>
    <row r="26" spans="1:26" ht="12.75">
      <c r="A26" s="778" t="s">
        <v>315</v>
      </c>
      <c r="B26" s="778"/>
      <c r="C26" s="778"/>
      <c r="E26" s="778" t="s">
        <v>316</v>
      </c>
      <c r="F26" s="778"/>
      <c r="G26" s="778"/>
      <c r="H26" s="778"/>
      <c r="I26" s="778"/>
      <c r="J26" s="778"/>
      <c r="K26" s="778"/>
      <c r="L26" s="778"/>
      <c r="M26" s="778"/>
      <c r="N26" s="778"/>
      <c r="O26" s="778"/>
      <c r="Q26" s="519">
        <v>1100000</v>
      </c>
      <c r="S26" s="782">
        <v>1050522.63</v>
      </c>
      <c r="T26" s="782"/>
      <c r="V26" s="782">
        <v>0</v>
      </c>
      <c r="W26" s="782"/>
      <c r="X26" s="782"/>
      <c r="Y26" s="782"/>
      <c r="Z26" s="519">
        <v>95.5</v>
      </c>
    </row>
    <row r="27" spans="1:26" ht="12.75">
      <c r="A27" s="778" t="s">
        <v>317</v>
      </c>
      <c r="B27" s="778"/>
      <c r="C27" s="778"/>
      <c r="E27" s="778" t="s">
        <v>318</v>
      </c>
      <c r="F27" s="778"/>
      <c r="G27" s="778"/>
      <c r="H27" s="778"/>
      <c r="I27" s="778"/>
      <c r="J27" s="778"/>
      <c r="K27" s="778"/>
      <c r="L27" s="778"/>
      <c r="M27" s="778"/>
      <c r="N27" s="778"/>
      <c r="O27" s="778"/>
      <c r="Q27" s="519">
        <v>2600000</v>
      </c>
      <c r="S27" s="782">
        <v>2647282.86</v>
      </c>
      <c r="T27" s="782"/>
      <c r="V27" s="782">
        <v>0</v>
      </c>
      <c r="W27" s="782"/>
      <c r="X27" s="782"/>
      <c r="Y27" s="782"/>
      <c r="Z27" s="519">
        <v>101.82</v>
      </c>
    </row>
    <row r="28" spans="1:26" ht="12.75">
      <c r="A28" s="778" t="s">
        <v>321</v>
      </c>
      <c r="B28" s="778"/>
      <c r="C28" s="778"/>
      <c r="E28" s="778" t="s">
        <v>322</v>
      </c>
      <c r="F28" s="778"/>
      <c r="G28" s="778"/>
      <c r="H28" s="778"/>
      <c r="I28" s="778"/>
      <c r="J28" s="778"/>
      <c r="K28" s="778"/>
      <c r="L28" s="778"/>
      <c r="M28" s="778"/>
      <c r="N28" s="778"/>
      <c r="O28" s="778"/>
      <c r="Q28" s="519">
        <v>600000</v>
      </c>
      <c r="S28" s="782">
        <v>818983.11</v>
      </c>
      <c r="T28" s="782"/>
      <c r="V28" s="782">
        <v>0</v>
      </c>
      <c r="W28" s="782"/>
      <c r="X28" s="782"/>
      <c r="Y28" s="782"/>
      <c r="Z28" s="519">
        <v>136.5</v>
      </c>
    </row>
    <row r="29" spans="1:26" ht="12.75">
      <c r="A29" s="778" t="s">
        <v>323</v>
      </c>
      <c r="B29" s="778"/>
      <c r="C29" s="778"/>
      <c r="E29" s="778" t="s">
        <v>324</v>
      </c>
      <c r="F29" s="778"/>
      <c r="G29" s="778"/>
      <c r="H29" s="778"/>
      <c r="I29" s="778"/>
      <c r="J29" s="778"/>
      <c r="K29" s="778"/>
      <c r="L29" s="778"/>
      <c r="M29" s="778"/>
      <c r="N29" s="778"/>
      <c r="O29" s="778"/>
      <c r="Q29" s="519">
        <v>0</v>
      </c>
      <c r="S29" s="782">
        <v>137674.73</v>
      </c>
      <c r="T29" s="782"/>
      <c r="V29" s="782">
        <v>0</v>
      </c>
      <c r="W29" s="782"/>
      <c r="X29" s="782"/>
      <c r="Y29" s="782"/>
      <c r="Z29" s="519" t="s">
        <v>294</v>
      </c>
    </row>
    <row r="30" spans="1:26" ht="12.75">
      <c r="A30" s="778" t="s">
        <v>562</v>
      </c>
      <c r="B30" s="778"/>
      <c r="C30" s="778"/>
      <c r="E30" s="771" t="s">
        <v>563</v>
      </c>
      <c r="F30" s="771"/>
      <c r="G30" s="771"/>
      <c r="H30" s="771"/>
      <c r="I30" s="771"/>
      <c r="J30" s="771"/>
      <c r="K30" s="771"/>
      <c r="L30" s="771"/>
      <c r="M30" s="771"/>
      <c r="N30" s="771"/>
      <c r="O30" s="771"/>
      <c r="Q30" s="518">
        <v>0</v>
      </c>
      <c r="S30" s="785">
        <v>40192.22</v>
      </c>
      <c r="T30" s="785"/>
      <c r="V30" s="785">
        <v>0</v>
      </c>
      <c r="W30" s="785"/>
      <c r="X30" s="785"/>
      <c r="Y30" s="785"/>
      <c r="Z30" s="518" t="s">
        <v>294</v>
      </c>
    </row>
    <row r="31" spans="1:26" ht="12.75">
      <c r="A31" s="778" t="s">
        <v>564</v>
      </c>
      <c r="B31" s="778"/>
      <c r="C31" s="778"/>
      <c r="E31" s="778" t="s">
        <v>565</v>
      </c>
      <c r="F31" s="778"/>
      <c r="G31" s="778"/>
      <c r="H31" s="778"/>
      <c r="I31" s="778"/>
      <c r="J31" s="778"/>
      <c r="K31" s="778"/>
      <c r="L31" s="778"/>
      <c r="M31" s="778"/>
      <c r="N31" s="778"/>
      <c r="O31" s="778"/>
      <c r="Q31" s="519">
        <v>0</v>
      </c>
      <c r="S31" s="782">
        <v>37561.97</v>
      </c>
      <c r="T31" s="782"/>
      <c r="V31" s="782">
        <v>0</v>
      </c>
      <c r="W31" s="782"/>
      <c r="X31" s="782"/>
      <c r="Y31" s="782"/>
      <c r="Z31" s="519" t="s">
        <v>294</v>
      </c>
    </row>
    <row r="32" spans="1:26" ht="12.75">
      <c r="A32" s="778" t="s">
        <v>327</v>
      </c>
      <c r="B32" s="778"/>
      <c r="C32" s="778"/>
      <c r="E32" s="771" t="s">
        <v>328</v>
      </c>
      <c r="F32" s="771"/>
      <c r="G32" s="771"/>
      <c r="H32" s="771"/>
      <c r="I32" s="771"/>
      <c r="J32" s="771"/>
      <c r="K32" s="771"/>
      <c r="L32" s="771"/>
      <c r="M32" s="771"/>
      <c r="N32" s="771"/>
      <c r="O32" s="771"/>
      <c r="Q32" s="518">
        <v>7000000</v>
      </c>
      <c r="S32" s="785">
        <v>5708994.35</v>
      </c>
      <c r="T32" s="785"/>
      <c r="V32" s="785">
        <v>0</v>
      </c>
      <c r="W32" s="785"/>
      <c r="X32" s="785"/>
      <c r="Y32" s="785"/>
      <c r="Z32" s="518">
        <v>81.56</v>
      </c>
    </row>
    <row r="33" spans="1:26" ht="12.75">
      <c r="A33" s="778" t="s">
        <v>329</v>
      </c>
      <c r="B33" s="778"/>
      <c r="C33" s="778"/>
      <c r="E33" s="778" t="s">
        <v>330</v>
      </c>
      <c r="F33" s="778"/>
      <c r="G33" s="778"/>
      <c r="H33" s="778"/>
      <c r="I33" s="778"/>
      <c r="J33" s="778"/>
      <c r="K33" s="778"/>
      <c r="L33" s="778"/>
      <c r="M33" s="778"/>
      <c r="N33" s="778"/>
      <c r="O33" s="778"/>
      <c r="Q33" s="519">
        <v>0</v>
      </c>
      <c r="S33" s="782">
        <v>5137632.79</v>
      </c>
      <c r="T33" s="782"/>
      <c r="V33" s="782">
        <v>0</v>
      </c>
      <c r="W33" s="782"/>
      <c r="X33" s="782"/>
      <c r="Y33" s="782"/>
      <c r="Z33" s="519" t="s">
        <v>294</v>
      </c>
    </row>
    <row r="34" spans="1:26" ht="12.75">
      <c r="A34" s="778" t="s">
        <v>331</v>
      </c>
      <c r="B34" s="778"/>
      <c r="C34" s="778"/>
      <c r="E34" s="778" t="s">
        <v>332</v>
      </c>
      <c r="F34" s="778"/>
      <c r="G34" s="778"/>
      <c r="H34" s="778"/>
      <c r="I34" s="778"/>
      <c r="J34" s="778"/>
      <c r="K34" s="778"/>
      <c r="L34" s="778"/>
      <c r="M34" s="778"/>
      <c r="N34" s="778"/>
      <c r="O34" s="778"/>
      <c r="Q34" s="519">
        <v>0</v>
      </c>
      <c r="S34" s="782">
        <v>5000</v>
      </c>
      <c r="T34" s="782"/>
      <c r="V34" s="782">
        <v>0</v>
      </c>
      <c r="W34" s="782"/>
      <c r="X34" s="782"/>
      <c r="Y34" s="782"/>
      <c r="Z34" s="519" t="s">
        <v>294</v>
      </c>
    </row>
    <row r="35" spans="1:26" ht="12.75">
      <c r="A35" s="778" t="s">
        <v>333</v>
      </c>
      <c r="B35" s="778"/>
      <c r="C35" s="778"/>
      <c r="E35" s="778" t="s">
        <v>334</v>
      </c>
      <c r="F35" s="778"/>
      <c r="G35" s="778"/>
      <c r="H35" s="778"/>
      <c r="I35" s="778"/>
      <c r="J35" s="778"/>
      <c r="K35" s="778"/>
      <c r="L35" s="778"/>
      <c r="M35" s="778"/>
      <c r="N35" s="778"/>
      <c r="O35" s="778"/>
      <c r="Q35" s="519">
        <v>0</v>
      </c>
      <c r="S35" s="782">
        <v>43884.39</v>
      </c>
      <c r="T35" s="782"/>
      <c r="V35" s="782">
        <v>0</v>
      </c>
      <c r="W35" s="782"/>
      <c r="X35" s="782"/>
      <c r="Y35" s="782"/>
      <c r="Z35" s="519" t="s">
        <v>294</v>
      </c>
    </row>
    <row r="36" spans="1:26" ht="12.75">
      <c r="A36" s="778" t="s">
        <v>335</v>
      </c>
      <c r="B36" s="778"/>
      <c r="C36" s="778"/>
      <c r="E36" s="778" t="s">
        <v>336</v>
      </c>
      <c r="F36" s="778"/>
      <c r="G36" s="778"/>
      <c r="H36" s="778"/>
      <c r="I36" s="778"/>
      <c r="J36" s="778"/>
      <c r="K36" s="778"/>
      <c r="L36" s="778"/>
      <c r="M36" s="778"/>
      <c r="N36" s="778"/>
      <c r="O36" s="778"/>
      <c r="Q36" s="519">
        <v>0</v>
      </c>
      <c r="S36" s="782">
        <v>522477.17</v>
      </c>
      <c r="T36" s="782"/>
      <c r="V36" s="782">
        <v>0</v>
      </c>
      <c r="W36" s="782"/>
      <c r="X36" s="782"/>
      <c r="Y36" s="782"/>
      <c r="Z36" s="519" t="s">
        <v>294</v>
      </c>
    </row>
    <row r="37" spans="1:26" ht="12.75">
      <c r="A37" s="778" t="s">
        <v>337</v>
      </c>
      <c r="B37" s="778"/>
      <c r="C37" s="778"/>
      <c r="E37" s="771" t="s">
        <v>338</v>
      </c>
      <c r="F37" s="771"/>
      <c r="G37" s="771"/>
      <c r="H37" s="771"/>
      <c r="I37" s="771"/>
      <c r="J37" s="771"/>
      <c r="K37" s="771"/>
      <c r="L37" s="771"/>
      <c r="M37" s="771"/>
      <c r="N37" s="771"/>
      <c r="O37" s="771"/>
      <c r="Q37" s="518">
        <v>1000</v>
      </c>
      <c r="S37" s="785">
        <v>0</v>
      </c>
      <c r="T37" s="785"/>
      <c r="V37" s="785">
        <v>0</v>
      </c>
      <c r="W37" s="785"/>
      <c r="X37" s="785"/>
      <c r="Y37" s="785"/>
      <c r="Z37" s="518">
        <v>0</v>
      </c>
    </row>
    <row r="38" spans="1:26" ht="12.75">
      <c r="A38" s="778" t="s">
        <v>345</v>
      </c>
      <c r="B38" s="778"/>
      <c r="C38" s="778"/>
      <c r="E38" s="771" t="s">
        <v>583</v>
      </c>
      <c r="F38" s="771"/>
      <c r="G38" s="771"/>
      <c r="H38" s="771"/>
      <c r="I38" s="771"/>
      <c r="J38" s="771"/>
      <c r="K38" s="771"/>
      <c r="L38" s="771"/>
      <c r="M38" s="771"/>
      <c r="N38" s="771"/>
      <c r="O38" s="771"/>
      <c r="Q38" s="518">
        <v>5000</v>
      </c>
      <c r="S38" s="785">
        <v>922</v>
      </c>
      <c r="T38" s="785"/>
      <c r="V38" s="785">
        <v>0</v>
      </c>
      <c r="W38" s="785"/>
      <c r="X38" s="785"/>
      <c r="Y38" s="785"/>
      <c r="Z38" s="518">
        <v>18.44</v>
      </c>
    </row>
    <row r="39" spans="1:26" ht="12.75">
      <c r="A39" s="778" t="s">
        <v>346</v>
      </c>
      <c r="B39" s="778"/>
      <c r="C39" s="778"/>
      <c r="E39" s="778" t="s">
        <v>347</v>
      </c>
      <c r="F39" s="778"/>
      <c r="G39" s="778"/>
      <c r="H39" s="778"/>
      <c r="I39" s="778"/>
      <c r="J39" s="778"/>
      <c r="K39" s="778"/>
      <c r="L39" s="778"/>
      <c r="M39" s="778"/>
      <c r="N39" s="778"/>
      <c r="O39" s="778"/>
      <c r="Q39" s="519">
        <v>5000</v>
      </c>
      <c r="S39" s="782">
        <v>922</v>
      </c>
      <c r="T39" s="782"/>
      <c r="V39" s="782">
        <v>0</v>
      </c>
      <c r="W39" s="782"/>
      <c r="X39" s="782"/>
      <c r="Y39" s="782"/>
      <c r="Z39" s="519">
        <v>18.44</v>
      </c>
    </row>
    <row r="40" spans="1:26" ht="12.75">
      <c r="A40" s="778" t="s">
        <v>348</v>
      </c>
      <c r="B40" s="778"/>
      <c r="C40" s="778"/>
      <c r="E40" s="771" t="s">
        <v>349</v>
      </c>
      <c r="F40" s="771"/>
      <c r="G40" s="771"/>
      <c r="H40" s="771"/>
      <c r="I40" s="771"/>
      <c r="J40" s="771"/>
      <c r="K40" s="771"/>
      <c r="L40" s="771"/>
      <c r="M40" s="771"/>
      <c r="N40" s="771"/>
      <c r="O40" s="771"/>
      <c r="Q40" s="518">
        <v>2127500</v>
      </c>
      <c r="S40" s="785">
        <v>1857544.25</v>
      </c>
      <c r="T40" s="785"/>
      <c r="V40" s="785">
        <v>0</v>
      </c>
      <c r="W40" s="785"/>
      <c r="X40" s="785"/>
      <c r="Y40" s="785"/>
      <c r="Z40" s="518">
        <v>87.31</v>
      </c>
    </row>
    <row r="41" spans="1:26" ht="12.75">
      <c r="A41" s="778" t="s">
        <v>350</v>
      </c>
      <c r="B41" s="778"/>
      <c r="C41" s="778"/>
      <c r="E41" s="778" t="s">
        <v>351</v>
      </c>
      <c r="F41" s="778"/>
      <c r="G41" s="778"/>
      <c r="H41" s="778"/>
      <c r="I41" s="778"/>
      <c r="J41" s="778"/>
      <c r="K41" s="778"/>
      <c r="L41" s="778"/>
      <c r="M41" s="778"/>
      <c r="N41" s="778"/>
      <c r="O41" s="778"/>
      <c r="Q41" s="519">
        <v>10000</v>
      </c>
      <c r="S41" s="782">
        <v>10000</v>
      </c>
      <c r="T41" s="782"/>
      <c r="V41" s="782">
        <v>0</v>
      </c>
      <c r="W41" s="782"/>
      <c r="X41" s="782"/>
      <c r="Y41" s="782"/>
      <c r="Z41" s="519">
        <v>100</v>
      </c>
    </row>
    <row r="42" spans="1:26" ht="12.75">
      <c r="A42" s="778" t="s">
        <v>352</v>
      </c>
      <c r="B42" s="778"/>
      <c r="C42" s="778"/>
      <c r="E42" s="778" t="s">
        <v>353</v>
      </c>
      <c r="F42" s="778"/>
      <c r="G42" s="778"/>
      <c r="H42" s="778"/>
      <c r="I42" s="778"/>
      <c r="J42" s="778"/>
      <c r="K42" s="778"/>
      <c r="L42" s="778"/>
      <c r="M42" s="778"/>
      <c r="N42" s="778"/>
      <c r="O42" s="778"/>
      <c r="Q42" s="519">
        <v>50000</v>
      </c>
      <c r="S42" s="782">
        <v>31816.7</v>
      </c>
      <c r="T42" s="782"/>
      <c r="V42" s="782">
        <v>0</v>
      </c>
      <c r="W42" s="782"/>
      <c r="X42" s="782"/>
      <c r="Y42" s="782"/>
      <c r="Z42" s="519">
        <v>63.63</v>
      </c>
    </row>
    <row r="43" spans="1:26" ht="12.75">
      <c r="A43" s="778" t="s">
        <v>354</v>
      </c>
      <c r="B43" s="778"/>
      <c r="C43" s="778"/>
      <c r="E43" s="778" t="s">
        <v>355</v>
      </c>
      <c r="F43" s="778"/>
      <c r="G43" s="778"/>
      <c r="H43" s="778"/>
      <c r="I43" s="778"/>
      <c r="J43" s="778"/>
      <c r="K43" s="778"/>
      <c r="L43" s="778"/>
      <c r="M43" s="778"/>
      <c r="N43" s="778"/>
      <c r="O43" s="778"/>
      <c r="Q43" s="519">
        <v>0</v>
      </c>
      <c r="S43" s="782">
        <v>3167.24</v>
      </c>
      <c r="T43" s="782"/>
      <c r="V43" s="782">
        <v>0</v>
      </c>
      <c r="W43" s="782"/>
      <c r="X43" s="782"/>
      <c r="Y43" s="782"/>
      <c r="Z43" s="519" t="s">
        <v>294</v>
      </c>
    </row>
    <row r="44" spans="1:26" ht="12.75">
      <c r="A44" s="778" t="s">
        <v>356</v>
      </c>
      <c r="B44" s="778"/>
      <c r="C44" s="778"/>
      <c r="E44" s="778" t="s">
        <v>357</v>
      </c>
      <c r="F44" s="778"/>
      <c r="G44" s="778"/>
      <c r="H44" s="778"/>
      <c r="I44" s="778"/>
      <c r="J44" s="778"/>
      <c r="K44" s="778"/>
      <c r="L44" s="778"/>
      <c r="M44" s="778"/>
      <c r="N44" s="778"/>
      <c r="O44" s="778"/>
      <c r="Q44" s="519">
        <v>10000</v>
      </c>
      <c r="S44" s="782">
        <v>0</v>
      </c>
      <c r="T44" s="782"/>
      <c r="V44" s="782">
        <v>0</v>
      </c>
      <c r="W44" s="782"/>
      <c r="X44" s="782"/>
      <c r="Y44" s="782"/>
      <c r="Z44" s="519">
        <v>0</v>
      </c>
    </row>
    <row r="45" spans="1:26" ht="12.75">
      <c r="A45" s="778" t="s">
        <v>358</v>
      </c>
      <c r="B45" s="778"/>
      <c r="C45" s="778"/>
      <c r="E45" s="778" t="s">
        <v>359</v>
      </c>
      <c r="F45" s="778"/>
      <c r="G45" s="778"/>
      <c r="H45" s="778"/>
      <c r="I45" s="778"/>
      <c r="J45" s="778"/>
      <c r="K45" s="778"/>
      <c r="L45" s="778"/>
      <c r="M45" s="778"/>
      <c r="N45" s="778"/>
      <c r="O45" s="778"/>
      <c r="Q45" s="519">
        <v>100000</v>
      </c>
      <c r="S45" s="782">
        <v>68475</v>
      </c>
      <c r="T45" s="782"/>
      <c r="V45" s="782">
        <v>0</v>
      </c>
      <c r="W45" s="782"/>
      <c r="X45" s="782"/>
      <c r="Y45" s="782"/>
      <c r="Z45" s="519">
        <v>68.47</v>
      </c>
    </row>
    <row r="46" spans="1:26" ht="12.75">
      <c r="A46" s="778" t="s">
        <v>360</v>
      </c>
      <c r="B46" s="778"/>
      <c r="C46" s="778"/>
      <c r="E46" s="778" t="s">
        <v>361</v>
      </c>
      <c r="F46" s="778"/>
      <c r="G46" s="778"/>
      <c r="H46" s="778"/>
      <c r="I46" s="778"/>
      <c r="J46" s="778"/>
      <c r="K46" s="778"/>
      <c r="L46" s="778"/>
      <c r="M46" s="778"/>
      <c r="N46" s="778"/>
      <c r="O46" s="778"/>
      <c r="Q46" s="519">
        <v>25000</v>
      </c>
      <c r="S46" s="782">
        <v>12276</v>
      </c>
      <c r="T46" s="782"/>
      <c r="V46" s="782">
        <v>0</v>
      </c>
      <c r="W46" s="782"/>
      <c r="X46" s="782"/>
      <c r="Y46" s="782"/>
      <c r="Z46" s="519">
        <v>49.1</v>
      </c>
    </row>
    <row r="47" spans="1:26" ht="12.75">
      <c r="A47" s="778" t="s">
        <v>362</v>
      </c>
      <c r="B47" s="778"/>
      <c r="C47" s="778"/>
      <c r="E47" s="778" t="s">
        <v>363</v>
      </c>
      <c r="F47" s="778"/>
      <c r="G47" s="778"/>
      <c r="H47" s="778"/>
      <c r="I47" s="778"/>
      <c r="J47" s="778"/>
      <c r="K47" s="778"/>
      <c r="L47" s="778"/>
      <c r="M47" s="778"/>
      <c r="N47" s="778"/>
      <c r="O47" s="778"/>
      <c r="Q47" s="519">
        <v>0</v>
      </c>
      <c r="S47" s="782">
        <v>26779</v>
      </c>
      <c r="T47" s="782"/>
      <c r="V47" s="782">
        <v>0</v>
      </c>
      <c r="W47" s="782"/>
      <c r="X47" s="782"/>
      <c r="Y47" s="782"/>
      <c r="Z47" s="519" t="s">
        <v>294</v>
      </c>
    </row>
    <row r="48" spans="1:26" ht="12.75">
      <c r="A48" s="778" t="s">
        <v>364</v>
      </c>
      <c r="B48" s="778"/>
      <c r="C48" s="778"/>
      <c r="E48" s="778" t="s">
        <v>365</v>
      </c>
      <c r="F48" s="778"/>
      <c r="G48" s="778"/>
      <c r="H48" s="778"/>
      <c r="I48" s="778"/>
      <c r="J48" s="778"/>
      <c r="K48" s="778"/>
      <c r="L48" s="778"/>
      <c r="M48" s="778"/>
      <c r="N48" s="778"/>
      <c r="O48" s="778"/>
      <c r="Q48" s="519">
        <v>0</v>
      </c>
      <c r="S48" s="782">
        <v>5559.92</v>
      </c>
      <c r="T48" s="782"/>
      <c r="V48" s="782">
        <v>0</v>
      </c>
      <c r="W48" s="782"/>
      <c r="X48" s="782"/>
      <c r="Y48" s="782"/>
      <c r="Z48" s="519" t="s">
        <v>294</v>
      </c>
    </row>
    <row r="49" spans="1:26" ht="12.75">
      <c r="A49" s="778" t="s">
        <v>366</v>
      </c>
      <c r="B49" s="778"/>
      <c r="C49" s="778"/>
      <c r="E49" s="778" t="s">
        <v>367</v>
      </c>
      <c r="F49" s="778"/>
      <c r="G49" s="778"/>
      <c r="H49" s="778"/>
      <c r="I49" s="778"/>
      <c r="J49" s="778"/>
      <c r="K49" s="778"/>
      <c r="L49" s="778"/>
      <c r="M49" s="778"/>
      <c r="N49" s="778"/>
      <c r="O49" s="778"/>
      <c r="Q49" s="519">
        <v>0</v>
      </c>
      <c r="S49" s="782">
        <v>400</v>
      </c>
      <c r="T49" s="782"/>
      <c r="V49" s="782">
        <v>0</v>
      </c>
      <c r="W49" s="782"/>
      <c r="X49" s="782"/>
      <c r="Y49" s="782"/>
      <c r="Z49" s="519" t="s">
        <v>294</v>
      </c>
    </row>
    <row r="50" spans="1:26" ht="12.75">
      <c r="A50" s="778" t="s">
        <v>588</v>
      </c>
      <c r="B50" s="778"/>
      <c r="C50" s="778"/>
      <c r="E50" s="778" t="s">
        <v>589</v>
      </c>
      <c r="F50" s="778"/>
      <c r="G50" s="778"/>
      <c r="H50" s="778"/>
      <c r="I50" s="778"/>
      <c r="J50" s="778"/>
      <c r="K50" s="778"/>
      <c r="L50" s="778"/>
      <c r="M50" s="778"/>
      <c r="N50" s="778"/>
      <c r="O50" s="778"/>
      <c r="Q50" s="519">
        <v>400000</v>
      </c>
      <c r="S50" s="782">
        <v>486276</v>
      </c>
      <c r="T50" s="782"/>
      <c r="V50" s="782">
        <v>0</v>
      </c>
      <c r="W50" s="782"/>
      <c r="X50" s="782"/>
      <c r="Y50" s="782"/>
      <c r="Z50" s="519">
        <v>121.57</v>
      </c>
    </row>
    <row r="51" spans="1:26" ht="12.75">
      <c r="A51" s="778" t="s">
        <v>370</v>
      </c>
      <c r="B51" s="778"/>
      <c r="C51" s="778"/>
      <c r="E51" s="778" t="s">
        <v>590</v>
      </c>
      <c r="F51" s="778"/>
      <c r="G51" s="778"/>
      <c r="H51" s="778"/>
      <c r="I51" s="778"/>
      <c r="J51" s="778"/>
      <c r="K51" s="778"/>
      <c r="L51" s="778"/>
      <c r="M51" s="778"/>
      <c r="N51" s="778"/>
      <c r="O51" s="778"/>
      <c r="Q51" s="519">
        <v>417500</v>
      </c>
      <c r="S51" s="782">
        <v>302434.6</v>
      </c>
      <c r="T51" s="782"/>
      <c r="V51" s="782">
        <v>0</v>
      </c>
      <c r="W51" s="782"/>
      <c r="X51" s="782"/>
      <c r="Y51" s="782"/>
      <c r="Z51" s="519">
        <v>72.44</v>
      </c>
    </row>
    <row r="52" spans="1:26" ht="12.75">
      <c r="A52" s="778" t="s">
        <v>372</v>
      </c>
      <c r="B52" s="778"/>
      <c r="C52" s="778"/>
      <c r="E52" s="778" t="s">
        <v>373</v>
      </c>
      <c r="F52" s="778"/>
      <c r="G52" s="778"/>
      <c r="H52" s="778"/>
      <c r="I52" s="778"/>
      <c r="J52" s="778"/>
      <c r="K52" s="778"/>
      <c r="L52" s="778"/>
      <c r="M52" s="778"/>
      <c r="N52" s="778"/>
      <c r="O52" s="778"/>
      <c r="Q52" s="519">
        <v>0</v>
      </c>
      <c r="S52" s="782">
        <v>180000</v>
      </c>
      <c r="T52" s="782"/>
      <c r="V52" s="782">
        <v>0</v>
      </c>
      <c r="W52" s="782"/>
      <c r="X52" s="782"/>
      <c r="Y52" s="782"/>
      <c r="Z52" s="519" t="s">
        <v>294</v>
      </c>
    </row>
    <row r="53" spans="1:26" ht="12.75">
      <c r="A53" s="778" t="s">
        <v>378</v>
      </c>
      <c r="B53" s="778"/>
      <c r="C53" s="778"/>
      <c r="E53" s="778" t="s">
        <v>379</v>
      </c>
      <c r="F53" s="778"/>
      <c r="G53" s="778"/>
      <c r="H53" s="778"/>
      <c r="I53" s="778"/>
      <c r="J53" s="778"/>
      <c r="K53" s="778"/>
      <c r="L53" s="778"/>
      <c r="M53" s="778"/>
      <c r="N53" s="778"/>
      <c r="O53" s="778"/>
      <c r="Q53" s="519">
        <v>95000</v>
      </c>
      <c r="S53" s="782">
        <v>80000</v>
      </c>
      <c r="T53" s="782"/>
      <c r="V53" s="782">
        <v>0</v>
      </c>
      <c r="W53" s="782"/>
      <c r="X53" s="782"/>
      <c r="Y53" s="782"/>
      <c r="Z53" s="519">
        <v>84.21</v>
      </c>
    </row>
    <row r="54" spans="1:26" ht="12.75">
      <c r="A54" s="778" t="s">
        <v>380</v>
      </c>
      <c r="B54" s="778"/>
      <c r="C54" s="778"/>
      <c r="E54" s="778" t="s">
        <v>381</v>
      </c>
      <c r="F54" s="778"/>
      <c r="G54" s="778"/>
      <c r="H54" s="778"/>
      <c r="I54" s="778"/>
      <c r="J54" s="778"/>
      <c r="K54" s="778"/>
      <c r="L54" s="778"/>
      <c r="M54" s="778"/>
      <c r="N54" s="778"/>
      <c r="O54" s="778"/>
      <c r="Q54" s="519">
        <v>20000</v>
      </c>
      <c r="S54" s="782">
        <v>14991.13</v>
      </c>
      <c r="T54" s="782"/>
      <c r="V54" s="782">
        <v>0</v>
      </c>
      <c r="W54" s="782"/>
      <c r="X54" s="782"/>
      <c r="Y54" s="782"/>
      <c r="Z54" s="519">
        <v>74.96</v>
      </c>
    </row>
    <row r="55" spans="1:26" ht="12.75">
      <c r="A55" s="778" t="s">
        <v>382</v>
      </c>
      <c r="B55" s="778"/>
      <c r="C55" s="778"/>
      <c r="E55" s="778" t="s">
        <v>383</v>
      </c>
      <c r="F55" s="778"/>
      <c r="G55" s="778"/>
      <c r="H55" s="778"/>
      <c r="I55" s="778"/>
      <c r="J55" s="778"/>
      <c r="K55" s="778"/>
      <c r="L55" s="778"/>
      <c r="M55" s="778"/>
      <c r="N55" s="778"/>
      <c r="O55" s="778"/>
      <c r="Q55" s="519">
        <v>1000000</v>
      </c>
      <c r="S55" s="782">
        <v>639622.41</v>
      </c>
      <c r="T55" s="782"/>
      <c r="V55" s="782">
        <v>0</v>
      </c>
      <c r="W55" s="782"/>
      <c r="X55" s="782"/>
      <c r="Y55" s="782"/>
      <c r="Z55" s="519">
        <v>63.96</v>
      </c>
    </row>
    <row r="56" spans="1:26" ht="12.75">
      <c r="A56" s="778" t="s">
        <v>394</v>
      </c>
      <c r="B56" s="778"/>
      <c r="C56" s="778"/>
      <c r="E56" s="771" t="s">
        <v>395</v>
      </c>
      <c r="F56" s="771"/>
      <c r="G56" s="771"/>
      <c r="H56" s="771"/>
      <c r="I56" s="771"/>
      <c r="J56" s="771"/>
      <c r="K56" s="771"/>
      <c r="L56" s="771"/>
      <c r="M56" s="771"/>
      <c r="N56" s="771"/>
      <c r="O56" s="771"/>
      <c r="Q56" s="518">
        <v>4150000</v>
      </c>
      <c r="S56" s="785">
        <v>3603960</v>
      </c>
      <c r="T56" s="785"/>
      <c r="V56" s="785">
        <v>0</v>
      </c>
      <c r="W56" s="785"/>
      <c r="X56" s="785"/>
      <c r="Y56" s="785"/>
      <c r="Z56" s="518">
        <v>86.84</v>
      </c>
    </row>
    <row r="57" spans="1:26" ht="12.75">
      <c r="A57" s="778" t="s">
        <v>396</v>
      </c>
      <c r="B57" s="778"/>
      <c r="C57" s="778"/>
      <c r="E57" s="778" t="s">
        <v>397</v>
      </c>
      <c r="F57" s="778"/>
      <c r="G57" s="778"/>
      <c r="H57" s="778"/>
      <c r="I57" s="778"/>
      <c r="J57" s="778"/>
      <c r="K57" s="778"/>
      <c r="L57" s="778"/>
      <c r="M57" s="778"/>
      <c r="N57" s="778"/>
      <c r="O57" s="778"/>
      <c r="Q57" s="519">
        <v>4000000</v>
      </c>
      <c r="S57" s="782">
        <v>3355092</v>
      </c>
      <c r="T57" s="782"/>
      <c r="V57" s="782">
        <v>0</v>
      </c>
      <c r="W57" s="782"/>
      <c r="X57" s="782"/>
      <c r="Y57" s="782"/>
      <c r="Z57" s="519">
        <v>83.88</v>
      </c>
    </row>
    <row r="58" spans="1:26" ht="12.75">
      <c r="A58" s="778" t="s">
        <v>398</v>
      </c>
      <c r="B58" s="778"/>
      <c r="C58" s="778"/>
      <c r="E58" s="778" t="s">
        <v>399</v>
      </c>
      <c r="F58" s="778"/>
      <c r="G58" s="778"/>
      <c r="H58" s="778"/>
      <c r="I58" s="778"/>
      <c r="J58" s="778"/>
      <c r="K58" s="778"/>
      <c r="L58" s="778"/>
      <c r="M58" s="778"/>
      <c r="N58" s="778"/>
      <c r="O58" s="778"/>
      <c r="Q58" s="519">
        <v>150000</v>
      </c>
      <c r="S58" s="782">
        <v>135340</v>
      </c>
      <c r="T58" s="782"/>
      <c r="V58" s="782">
        <v>0</v>
      </c>
      <c r="W58" s="782"/>
      <c r="X58" s="782"/>
      <c r="Y58" s="782"/>
      <c r="Z58" s="519">
        <v>90.23</v>
      </c>
    </row>
    <row r="59" spans="1:26" ht="12.75">
      <c r="A59" s="778" t="s">
        <v>400</v>
      </c>
      <c r="B59" s="778"/>
      <c r="C59" s="778"/>
      <c r="E59" s="778" t="s">
        <v>401</v>
      </c>
      <c r="F59" s="778"/>
      <c r="G59" s="778"/>
      <c r="H59" s="778"/>
      <c r="I59" s="778"/>
      <c r="J59" s="778"/>
      <c r="K59" s="778"/>
      <c r="L59" s="778"/>
      <c r="M59" s="778"/>
      <c r="N59" s="778"/>
      <c r="O59" s="778"/>
      <c r="Q59" s="519">
        <v>0</v>
      </c>
      <c r="S59" s="782">
        <v>20732</v>
      </c>
      <c r="T59" s="782"/>
      <c r="V59" s="782">
        <v>0</v>
      </c>
      <c r="W59" s="782"/>
      <c r="X59" s="782"/>
      <c r="Y59" s="782"/>
      <c r="Z59" s="519" t="s">
        <v>294</v>
      </c>
    </row>
    <row r="60" spans="1:26" ht="12.75">
      <c r="A60" s="778" t="s">
        <v>402</v>
      </c>
      <c r="B60" s="778"/>
      <c r="C60" s="778"/>
      <c r="E60" s="778" t="s">
        <v>403</v>
      </c>
      <c r="F60" s="778"/>
      <c r="G60" s="778"/>
      <c r="H60" s="778"/>
      <c r="I60" s="778"/>
      <c r="J60" s="778"/>
      <c r="K60" s="778"/>
      <c r="L60" s="778"/>
      <c r="M60" s="778"/>
      <c r="N60" s="778"/>
      <c r="O60" s="778"/>
      <c r="Q60" s="519">
        <v>0</v>
      </c>
      <c r="S60" s="782">
        <v>92796</v>
      </c>
      <c r="T60" s="782"/>
      <c r="V60" s="782">
        <v>0</v>
      </c>
      <c r="W60" s="782"/>
      <c r="X60" s="782"/>
      <c r="Y60" s="782"/>
      <c r="Z60" s="519" t="s">
        <v>294</v>
      </c>
    </row>
    <row r="61" spans="1:26" ht="12.75">
      <c r="A61" s="778" t="s">
        <v>404</v>
      </c>
      <c r="B61" s="778"/>
      <c r="C61" s="778"/>
      <c r="E61" s="771" t="s">
        <v>405</v>
      </c>
      <c r="F61" s="771"/>
      <c r="G61" s="771"/>
      <c r="H61" s="771"/>
      <c r="I61" s="771"/>
      <c r="J61" s="771"/>
      <c r="K61" s="771"/>
      <c r="L61" s="771"/>
      <c r="M61" s="771"/>
      <c r="N61" s="771"/>
      <c r="O61" s="771"/>
      <c r="Q61" s="518">
        <v>1428430</v>
      </c>
      <c r="S61" s="785">
        <v>1202918.08</v>
      </c>
      <c r="T61" s="785"/>
      <c r="V61" s="785">
        <v>0</v>
      </c>
      <c r="W61" s="785"/>
      <c r="X61" s="785"/>
      <c r="Y61" s="785"/>
      <c r="Z61" s="518">
        <v>84.21</v>
      </c>
    </row>
    <row r="62" spans="1:26" ht="12.75">
      <c r="A62" s="778" t="s">
        <v>406</v>
      </c>
      <c r="B62" s="778"/>
      <c r="C62" s="778"/>
      <c r="E62" s="778" t="s">
        <v>407</v>
      </c>
      <c r="F62" s="778"/>
      <c r="G62" s="778"/>
      <c r="H62" s="778"/>
      <c r="I62" s="778"/>
      <c r="J62" s="778"/>
      <c r="K62" s="778"/>
      <c r="L62" s="778"/>
      <c r="M62" s="778"/>
      <c r="N62" s="778"/>
      <c r="O62" s="778"/>
      <c r="Q62" s="519">
        <v>373500</v>
      </c>
      <c r="S62" s="782">
        <v>314138.08</v>
      </c>
      <c r="T62" s="782"/>
      <c r="V62" s="782">
        <v>0</v>
      </c>
      <c r="W62" s="782"/>
      <c r="X62" s="782"/>
      <c r="Y62" s="782"/>
      <c r="Z62" s="519">
        <v>84.11</v>
      </c>
    </row>
    <row r="63" spans="1:26" ht="12.75">
      <c r="A63" s="778" t="s">
        <v>408</v>
      </c>
      <c r="B63" s="778"/>
      <c r="C63" s="778"/>
      <c r="E63" s="778" t="s">
        <v>409</v>
      </c>
      <c r="F63" s="778"/>
      <c r="G63" s="778"/>
      <c r="H63" s="778"/>
      <c r="I63" s="778"/>
      <c r="J63" s="778"/>
      <c r="K63" s="778"/>
      <c r="L63" s="778"/>
      <c r="M63" s="778"/>
      <c r="N63" s="778"/>
      <c r="O63" s="778"/>
      <c r="Q63" s="519">
        <v>1037500</v>
      </c>
      <c r="S63" s="782">
        <v>875208</v>
      </c>
      <c r="T63" s="782"/>
      <c r="V63" s="782">
        <v>0</v>
      </c>
      <c r="W63" s="782"/>
      <c r="X63" s="782"/>
      <c r="Y63" s="782"/>
      <c r="Z63" s="519">
        <v>84.36</v>
      </c>
    </row>
    <row r="64" spans="1:26" ht="12.75">
      <c r="A64" s="778" t="s">
        <v>410</v>
      </c>
      <c r="B64" s="778"/>
      <c r="C64" s="778"/>
      <c r="E64" s="778" t="s">
        <v>411</v>
      </c>
      <c r="F64" s="778"/>
      <c r="G64" s="778"/>
      <c r="H64" s="778"/>
      <c r="I64" s="778"/>
      <c r="J64" s="778"/>
      <c r="K64" s="778"/>
      <c r="L64" s="778"/>
      <c r="M64" s="778"/>
      <c r="N64" s="778"/>
      <c r="O64" s="778"/>
      <c r="Q64" s="519">
        <v>17430</v>
      </c>
      <c r="S64" s="782">
        <v>13572</v>
      </c>
      <c r="T64" s="782"/>
      <c r="V64" s="782">
        <v>0</v>
      </c>
      <c r="W64" s="782"/>
      <c r="X64" s="782"/>
      <c r="Y64" s="782"/>
      <c r="Z64" s="519">
        <v>77.87</v>
      </c>
    </row>
    <row r="65" spans="1:26" ht="12.75">
      <c r="A65" s="778" t="s">
        <v>412</v>
      </c>
      <c r="B65" s="778"/>
      <c r="C65" s="778"/>
      <c r="E65" s="771" t="s">
        <v>413</v>
      </c>
      <c r="F65" s="771"/>
      <c r="G65" s="771"/>
      <c r="H65" s="771"/>
      <c r="I65" s="771"/>
      <c r="J65" s="771"/>
      <c r="K65" s="771"/>
      <c r="L65" s="771"/>
      <c r="M65" s="771"/>
      <c r="N65" s="771"/>
      <c r="O65" s="771"/>
      <c r="Q65" s="518">
        <v>53950</v>
      </c>
      <c r="S65" s="785">
        <v>46275</v>
      </c>
      <c r="T65" s="785"/>
      <c r="V65" s="785">
        <v>0</v>
      </c>
      <c r="W65" s="785"/>
      <c r="X65" s="785"/>
      <c r="Y65" s="785"/>
      <c r="Z65" s="518">
        <v>85.77</v>
      </c>
    </row>
    <row r="66" spans="1:26" ht="12.75">
      <c r="A66" s="778" t="s">
        <v>414</v>
      </c>
      <c r="B66" s="778"/>
      <c r="C66" s="778"/>
      <c r="E66" s="778" t="s">
        <v>591</v>
      </c>
      <c r="F66" s="778"/>
      <c r="G66" s="778"/>
      <c r="H66" s="778"/>
      <c r="I66" s="778"/>
      <c r="J66" s="778"/>
      <c r="K66" s="778"/>
      <c r="L66" s="778"/>
      <c r="M66" s="778"/>
      <c r="N66" s="778"/>
      <c r="O66" s="778"/>
      <c r="Q66" s="519">
        <v>53950</v>
      </c>
      <c r="S66" s="782">
        <v>46275</v>
      </c>
      <c r="T66" s="782"/>
      <c r="V66" s="782">
        <v>0</v>
      </c>
      <c r="W66" s="782"/>
      <c r="X66" s="782"/>
      <c r="Y66" s="782"/>
      <c r="Z66" s="519">
        <v>85.77</v>
      </c>
    </row>
    <row r="67" spans="1:26" ht="12.75">
      <c r="A67" s="778" t="s">
        <v>444</v>
      </c>
      <c r="B67" s="778"/>
      <c r="C67" s="778"/>
      <c r="E67" s="771" t="s">
        <v>445</v>
      </c>
      <c r="F67" s="771"/>
      <c r="G67" s="771"/>
      <c r="H67" s="771"/>
      <c r="I67" s="771"/>
      <c r="J67" s="771"/>
      <c r="K67" s="771"/>
      <c r="L67" s="771"/>
      <c r="M67" s="771"/>
      <c r="N67" s="771"/>
      <c r="O67" s="771"/>
      <c r="Q67" s="518">
        <v>120000</v>
      </c>
      <c r="S67" s="785">
        <v>244507.69</v>
      </c>
      <c r="T67" s="785"/>
      <c r="V67" s="785">
        <v>0</v>
      </c>
      <c r="W67" s="785"/>
      <c r="X67" s="785"/>
      <c r="Y67" s="785"/>
      <c r="Z67" s="518">
        <v>203.76</v>
      </c>
    </row>
    <row r="68" spans="1:26" ht="12.75">
      <c r="A68" s="778" t="s">
        <v>448</v>
      </c>
      <c r="B68" s="778"/>
      <c r="C68" s="778"/>
      <c r="E68" s="778" t="s">
        <v>449</v>
      </c>
      <c r="F68" s="778"/>
      <c r="G68" s="778"/>
      <c r="H68" s="778"/>
      <c r="I68" s="778"/>
      <c r="J68" s="778"/>
      <c r="K68" s="778"/>
      <c r="L68" s="778"/>
      <c r="M68" s="778"/>
      <c r="N68" s="778"/>
      <c r="O68" s="778"/>
      <c r="Q68" s="519">
        <v>0</v>
      </c>
      <c r="S68" s="782">
        <v>320</v>
      </c>
      <c r="T68" s="782"/>
      <c r="V68" s="782">
        <v>0</v>
      </c>
      <c r="W68" s="782"/>
      <c r="X68" s="782"/>
      <c r="Y68" s="782"/>
      <c r="Z68" s="519" t="s">
        <v>294</v>
      </c>
    </row>
    <row r="69" spans="1:26" ht="12.75">
      <c r="A69" s="778" t="s">
        <v>450</v>
      </c>
      <c r="B69" s="778"/>
      <c r="C69" s="778"/>
      <c r="E69" s="778" t="s">
        <v>451</v>
      </c>
      <c r="F69" s="778"/>
      <c r="G69" s="778"/>
      <c r="H69" s="778"/>
      <c r="I69" s="778"/>
      <c r="J69" s="778"/>
      <c r="K69" s="778"/>
      <c r="L69" s="778"/>
      <c r="M69" s="778"/>
      <c r="N69" s="778"/>
      <c r="O69" s="778"/>
      <c r="Q69" s="519">
        <v>0</v>
      </c>
      <c r="S69" s="782">
        <v>-0.03</v>
      </c>
      <c r="T69" s="782"/>
      <c r="V69" s="782">
        <v>0</v>
      </c>
      <c r="W69" s="782"/>
      <c r="X69" s="782"/>
      <c r="Y69" s="782"/>
      <c r="Z69" s="519" t="s">
        <v>294</v>
      </c>
    </row>
    <row r="70" spans="1:26" ht="12.75">
      <c r="A70" s="778" t="s">
        <v>456</v>
      </c>
      <c r="B70" s="778"/>
      <c r="C70" s="778"/>
      <c r="E70" s="778" t="s">
        <v>457</v>
      </c>
      <c r="F70" s="778"/>
      <c r="G70" s="778"/>
      <c r="H70" s="778"/>
      <c r="I70" s="778"/>
      <c r="J70" s="778"/>
      <c r="K70" s="778"/>
      <c r="L70" s="778"/>
      <c r="M70" s="778"/>
      <c r="N70" s="778"/>
      <c r="O70" s="778"/>
      <c r="Q70" s="519">
        <v>0</v>
      </c>
      <c r="S70" s="782">
        <v>64500</v>
      </c>
      <c r="T70" s="782"/>
      <c r="V70" s="782">
        <v>0</v>
      </c>
      <c r="W70" s="782"/>
      <c r="X70" s="782"/>
      <c r="Y70" s="782"/>
      <c r="Z70" s="519" t="s">
        <v>294</v>
      </c>
    </row>
    <row r="71" spans="1:26" ht="12.75">
      <c r="A71" s="778" t="s">
        <v>460</v>
      </c>
      <c r="B71" s="778"/>
      <c r="C71" s="778"/>
      <c r="E71" s="778" t="s">
        <v>461</v>
      </c>
      <c r="F71" s="778"/>
      <c r="G71" s="778"/>
      <c r="H71" s="778"/>
      <c r="I71" s="778"/>
      <c r="J71" s="778"/>
      <c r="K71" s="778"/>
      <c r="L71" s="778"/>
      <c r="M71" s="778"/>
      <c r="N71" s="778"/>
      <c r="O71" s="778"/>
      <c r="Q71" s="519">
        <v>0</v>
      </c>
      <c r="S71" s="782">
        <v>17188</v>
      </c>
      <c r="T71" s="782"/>
      <c r="V71" s="782">
        <v>0</v>
      </c>
      <c r="W71" s="782"/>
      <c r="X71" s="782"/>
      <c r="Y71" s="782"/>
      <c r="Z71" s="519" t="s">
        <v>294</v>
      </c>
    </row>
    <row r="72" spans="1:26" ht="12.75">
      <c r="A72" s="778" t="s">
        <v>592</v>
      </c>
      <c r="B72" s="778"/>
      <c r="C72" s="778"/>
      <c r="E72" s="778" t="s">
        <v>593</v>
      </c>
      <c r="F72" s="778"/>
      <c r="G72" s="778"/>
      <c r="H72" s="778"/>
      <c r="I72" s="778"/>
      <c r="J72" s="778"/>
      <c r="K72" s="778"/>
      <c r="L72" s="778"/>
      <c r="M72" s="778"/>
      <c r="N72" s="778"/>
      <c r="O72" s="778"/>
      <c r="Q72" s="519">
        <v>0</v>
      </c>
      <c r="S72" s="782">
        <v>102499.72</v>
      </c>
      <c r="T72" s="782"/>
      <c r="V72" s="782">
        <v>0</v>
      </c>
      <c r="W72" s="782"/>
      <c r="X72" s="782"/>
      <c r="Y72" s="782"/>
      <c r="Z72" s="519" t="s">
        <v>294</v>
      </c>
    </row>
    <row r="73" spans="1:26" ht="12.75">
      <c r="A73" s="778" t="s">
        <v>471</v>
      </c>
      <c r="B73" s="778"/>
      <c r="C73" s="778"/>
      <c r="E73" s="778" t="s">
        <v>472</v>
      </c>
      <c r="F73" s="778"/>
      <c r="G73" s="778"/>
      <c r="H73" s="778"/>
      <c r="I73" s="778"/>
      <c r="J73" s="778"/>
      <c r="K73" s="778"/>
      <c r="L73" s="778"/>
      <c r="M73" s="778"/>
      <c r="N73" s="778"/>
      <c r="O73" s="778"/>
      <c r="Q73" s="519">
        <v>60000</v>
      </c>
      <c r="S73" s="782">
        <v>60000</v>
      </c>
      <c r="T73" s="782"/>
      <c r="V73" s="782">
        <v>0</v>
      </c>
      <c r="W73" s="782"/>
      <c r="X73" s="782"/>
      <c r="Y73" s="782"/>
      <c r="Z73" s="519">
        <v>100</v>
      </c>
    </row>
    <row r="74" spans="1:26" ht="12.75">
      <c r="A74" s="778" t="s">
        <v>473</v>
      </c>
      <c r="B74" s="778"/>
      <c r="C74" s="778"/>
      <c r="E74" s="778" t="s">
        <v>474</v>
      </c>
      <c r="F74" s="778"/>
      <c r="G74" s="778"/>
      <c r="H74" s="778"/>
      <c r="I74" s="778"/>
      <c r="J74" s="778"/>
      <c r="K74" s="778"/>
      <c r="L74" s="778"/>
      <c r="M74" s="778"/>
      <c r="N74" s="778"/>
      <c r="O74" s="778"/>
      <c r="Q74" s="519">
        <v>10000</v>
      </c>
      <c r="S74" s="782">
        <v>0</v>
      </c>
      <c r="T74" s="782"/>
      <c r="V74" s="782">
        <v>0</v>
      </c>
      <c r="W74" s="782"/>
      <c r="X74" s="782"/>
      <c r="Y74" s="782"/>
      <c r="Z74" s="519">
        <v>0</v>
      </c>
    </row>
    <row r="75" spans="1:26" ht="12.75">
      <c r="A75" s="778" t="s">
        <v>477</v>
      </c>
      <c r="B75" s="778"/>
      <c r="C75" s="778"/>
      <c r="E75" s="778" t="s">
        <v>478</v>
      </c>
      <c r="F75" s="778"/>
      <c r="G75" s="778"/>
      <c r="H75" s="778"/>
      <c r="I75" s="778"/>
      <c r="J75" s="778"/>
      <c r="K75" s="778"/>
      <c r="L75" s="778"/>
      <c r="M75" s="778"/>
      <c r="N75" s="778"/>
      <c r="O75" s="778"/>
      <c r="Q75" s="519">
        <v>50000</v>
      </c>
      <c r="S75" s="782">
        <v>0</v>
      </c>
      <c r="T75" s="782"/>
      <c r="V75" s="782">
        <v>0</v>
      </c>
      <c r="W75" s="782"/>
      <c r="X75" s="782"/>
      <c r="Y75" s="782"/>
      <c r="Z75" s="519">
        <v>0</v>
      </c>
    </row>
    <row r="76" spans="1:26" ht="12.75">
      <c r="A76" s="778" t="s">
        <v>491</v>
      </c>
      <c r="B76" s="778"/>
      <c r="C76" s="778"/>
      <c r="E76" s="771" t="s">
        <v>492</v>
      </c>
      <c r="F76" s="771"/>
      <c r="G76" s="771"/>
      <c r="H76" s="771"/>
      <c r="I76" s="771"/>
      <c r="J76" s="771"/>
      <c r="K76" s="771"/>
      <c r="L76" s="771"/>
      <c r="M76" s="771"/>
      <c r="N76" s="771"/>
      <c r="O76" s="771"/>
      <c r="Q76" s="518">
        <v>1200000</v>
      </c>
      <c r="S76" s="785">
        <v>1290737.34</v>
      </c>
      <c r="T76" s="785"/>
      <c r="V76" s="785">
        <v>0</v>
      </c>
      <c r="W76" s="785"/>
      <c r="X76" s="785"/>
      <c r="Y76" s="785"/>
      <c r="Z76" s="518">
        <v>107.56</v>
      </c>
    </row>
    <row r="77" spans="1:26" ht="12.75">
      <c r="A77" s="778" t="s">
        <v>493</v>
      </c>
      <c r="B77" s="778"/>
      <c r="C77" s="778"/>
      <c r="E77" s="778" t="s">
        <v>494</v>
      </c>
      <c r="F77" s="778"/>
      <c r="G77" s="778"/>
      <c r="H77" s="778"/>
      <c r="I77" s="778"/>
      <c r="J77" s="778"/>
      <c r="K77" s="778"/>
      <c r="L77" s="778"/>
      <c r="M77" s="778"/>
      <c r="N77" s="778"/>
      <c r="O77" s="778"/>
      <c r="Q77" s="519">
        <v>0</v>
      </c>
      <c r="S77" s="782">
        <v>729205.94</v>
      </c>
      <c r="T77" s="782"/>
      <c r="V77" s="782">
        <v>0</v>
      </c>
      <c r="W77" s="782"/>
      <c r="X77" s="782"/>
      <c r="Y77" s="782"/>
      <c r="Z77" s="519" t="s">
        <v>294</v>
      </c>
    </row>
    <row r="78" spans="1:26" ht="12.75">
      <c r="A78" s="778" t="s">
        <v>495</v>
      </c>
      <c r="B78" s="778"/>
      <c r="C78" s="778"/>
      <c r="E78" s="778" t="s">
        <v>496</v>
      </c>
      <c r="F78" s="778"/>
      <c r="G78" s="778"/>
      <c r="H78" s="778"/>
      <c r="I78" s="778"/>
      <c r="J78" s="778"/>
      <c r="K78" s="778"/>
      <c r="L78" s="778"/>
      <c r="M78" s="778"/>
      <c r="N78" s="778"/>
      <c r="O78" s="778"/>
      <c r="Q78" s="519">
        <v>0</v>
      </c>
      <c r="S78" s="782">
        <v>561531.4</v>
      </c>
      <c r="T78" s="782"/>
      <c r="V78" s="782">
        <v>0</v>
      </c>
      <c r="W78" s="782"/>
      <c r="X78" s="782"/>
      <c r="Y78" s="782"/>
      <c r="Z78" s="519" t="s">
        <v>294</v>
      </c>
    </row>
    <row r="79" spans="1:26" ht="12.75">
      <c r="A79" s="778" t="s">
        <v>594</v>
      </c>
      <c r="B79" s="778"/>
      <c r="C79" s="778"/>
      <c r="E79" s="771" t="s">
        <v>595</v>
      </c>
      <c r="F79" s="771"/>
      <c r="G79" s="771"/>
      <c r="H79" s="771"/>
      <c r="I79" s="771"/>
      <c r="J79" s="771"/>
      <c r="K79" s="771"/>
      <c r="L79" s="771"/>
      <c r="M79" s="771"/>
      <c r="N79" s="771"/>
      <c r="O79" s="771"/>
      <c r="Q79" s="518">
        <v>100000</v>
      </c>
      <c r="S79" s="785">
        <v>-27936</v>
      </c>
      <c r="T79" s="785"/>
      <c r="V79" s="785">
        <v>0</v>
      </c>
      <c r="W79" s="785"/>
      <c r="X79" s="785"/>
      <c r="Y79" s="785"/>
      <c r="Z79" s="518">
        <v>-27.94</v>
      </c>
    </row>
    <row r="80" spans="1:26" ht="12.75">
      <c r="A80" s="778" t="s">
        <v>596</v>
      </c>
      <c r="B80" s="778"/>
      <c r="C80" s="778"/>
      <c r="E80" s="778" t="s">
        <v>597</v>
      </c>
      <c r="F80" s="778"/>
      <c r="G80" s="778"/>
      <c r="H80" s="778"/>
      <c r="I80" s="778"/>
      <c r="J80" s="778"/>
      <c r="K80" s="778"/>
      <c r="L80" s="778"/>
      <c r="M80" s="778"/>
      <c r="N80" s="778"/>
      <c r="O80" s="778"/>
      <c r="Q80" s="519">
        <v>0</v>
      </c>
      <c r="S80" s="782">
        <v>-27936</v>
      </c>
      <c r="T80" s="782"/>
      <c r="V80" s="782">
        <v>0</v>
      </c>
      <c r="W80" s="782"/>
      <c r="X80" s="782"/>
      <c r="Y80" s="782"/>
      <c r="Z80" s="519" t="s">
        <v>294</v>
      </c>
    </row>
    <row r="81" spans="1:26" ht="12.75">
      <c r="A81" s="778" t="s">
        <v>497</v>
      </c>
      <c r="B81" s="778"/>
      <c r="C81" s="778"/>
      <c r="E81" s="771" t="s">
        <v>498</v>
      </c>
      <c r="F81" s="771"/>
      <c r="G81" s="771"/>
      <c r="H81" s="771"/>
      <c r="I81" s="771"/>
      <c r="J81" s="771"/>
      <c r="K81" s="771"/>
      <c r="L81" s="771"/>
      <c r="M81" s="771"/>
      <c r="N81" s="771"/>
      <c r="O81" s="771"/>
      <c r="Q81" s="518">
        <v>0</v>
      </c>
      <c r="S81" s="785">
        <v>17513</v>
      </c>
      <c r="T81" s="785"/>
      <c r="V81" s="785">
        <v>833.33</v>
      </c>
      <c r="W81" s="785"/>
      <c r="X81" s="785"/>
      <c r="Y81" s="785"/>
      <c r="Z81" s="518" t="s">
        <v>294</v>
      </c>
    </row>
    <row r="82" spans="1:26" ht="13.5" thickBot="1">
      <c r="A82" s="778"/>
      <c r="B82" s="778"/>
      <c r="C82" s="778"/>
      <c r="E82" s="778"/>
      <c r="F82" s="778"/>
      <c r="G82" s="778"/>
      <c r="H82" s="778"/>
      <c r="I82" s="778"/>
      <c r="J82" s="778"/>
      <c r="K82" s="778"/>
      <c r="L82" s="778"/>
      <c r="M82" s="778"/>
      <c r="N82" s="778"/>
      <c r="O82" s="778"/>
      <c r="Q82" s="519"/>
      <c r="S82" s="782"/>
      <c r="T82" s="782"/>
      <c r="V82" s="782"/>
      <c r="W82" s="782"/>
      <c r="X82" s="782"/>
      <c r="Y82" s="782"/>
      <c r="Z82" s="519"/>
    </row>
    <row r="83" spans="1:26" ht="13.5" thickBot="1">
      <c r="A83" s="778" t="s">
        <v>243</v>
      </c>
      <c r="B83" s="778"/>
      <c r="C83" s="778"/>
      <c r="E83" s="788" t="s">
        <v>180</v>
      </c>
      <c r="F83" s="789"/>
      <c r="G83" s="789"/>
      <c r="H83" s="789"/>
      <c r="I83" s="789"/>
      <c r="J83" s="789"/>
      <c r="K83" s="789"/>
      <c r="L83" s="789"/>
      <c r="M83" s="789"/>
      <c r="N83" s="789"/>
      <c r="O83" s="789"/>
      <c r="P83" s="380"/>
      <c r="Q83" s="520">
        <v>20805880</v>
      </c>
      <c r="R83" s="380"/>
      <c r="S83" s="790">
        <v>18940331.52</v>
      </c>
      <c r="T83" s="790"/>
      <c r="U83" s="380"/>
      <c r="V83" s="790">
        <v>833.33</v>
      </c>
      <c r="W83" s="790"/>
      <c r="X83" s="790"/>
      <c r="Y83" s="790"/>
      <c r="Z83" s="521">
        <v>91.04</v>
      </c>
    </row>
    <row r="85" spans="1:24" ht="12.75">
      <c r="A85" s="784" t="s">
        <v>499</v>
      </c>
      <c r="B85" s="784"/>
      <c r="C85" s="784"/>
      <c r="D85" s="784"/>
      <c r="E85" s="784"/>
      <c r="F85" s="784"/>
      <c r="G85" s="784"/>
      <c r="H85" s="784"/>
      <c r="I85" s="784"/>
      <c r="J85" s="784"/>
      <c r="K85" s="784"/>
      <c r="L85" s="784"/>
      <c r="M85" s="784"/>
      <c r="N85" s="784"/>
      <c r="O85" s="784"/>
      <c r="P85" s="784"/>
      <c r="Q85" s="784"/>
      <c r="R85" s="784"/>
      <c r="S85" s="784"/>
      <c r="T85" s="784"/>
      <c r="U85" s="784"/>
      <c r="V85" s="784"/>
      <c r="W85" s="784"/>
      <c r="X85" s="784"/>
    </row>
    <row r="87" spans="1:26" ht="12.75">
      <c r="A87" s="778" t="s">
        <v>504</v>
      </c>
      <c r="B87" s="778"/>
      <c r="C87" s="778"/>
      <c r="E87" s="771" t="s">
        <v>505</v>
      </c>
      <c r="F87" s="771"/>
      <c r="G87" s="771"/>
      <c r="H87" s="771"/>
      <c r="I87" s="771"/>
      <c r="J87" s="771"/>
      <c r="K87" s="771"/>
      <c r="L87" s="771"/>
      <c r="M87" s="771"/>
      <c r="N87" s="771"/>
      <c r="O87" s="771"/>
      <c r="Q87" s="518">
        <v>20422880</v>
      </c>
      <c r="S87" s="785">
        <v>18794120.87</v>
      </c>
      <c r="T87" s="785"/>
      <c r="V87" s="785">
        <v>0</v>
      </c>
      <c r="W87" s="785"/>
      <c r="X87" s="785"/>
      <c r="Y87" s="785"/>
      <c r="Z87" s="518">
        <v>92.02</v>
      </c>
    </row>
    <row r="88" spans="1:26" ht="12.75">
      <c r="A88" s="778" t="s">
        <v>508</v>
      </c>
      <c r="B88" s="778"/>
      <c r="C88" s="778"/>
      <c r="E88" s="778" t="s">
        <v>509</v>
      </c>
      <c r="F88" s="778"/>
      <c r="G88" s="778"/>
      <c r="H88" s="778"/>
      <c r="I88" s="778"/>
      <c r="J88" s="778"/>
      <c r="K88" s="778"/>
      <c r="L88" s="778"/>
      <c r="M88" s="778"/>
      <c r="N88" s="778"/>
      <c r="O88" s="778"/>
      <c r="Q88" s="519">
        <v>0</v>
      </c>
      <c r="S88" s="782">
        <v>158880</v>
      </c>
      <c r="T88" s="782"/>
      <c r="V88" s="782">
        <v>0</v>
      </c>
      <c r="W88" s="782"/>
      <c r="X88" s="782"/>
      <c r="Y88" s="782"/>
      <c r="Z88" s="519" t="s">
        <v>294</v>
      </c>
    </row>
    <row r="89" spans="1:26" ht="12.75">
      <c r="A89" s="778" t="s">
        <v>598</v>
      </c>
      <c r="B89" s="778"/>
      <c r="C89" s="778"/>
      <c r="E89" s="778" t="s">
        <v>599</v>
      </c>
      <c r="F89" s="778"/>
      <c r="G89" s="778"/>
      <c r="H89" s="778"/>
      <c r="I89" s="778"/>
      <c r="J89" s="778"/>
      <c r="K89" s="778"/>
      <c r="L89" s="778"/>
      <c r="M89" s="778"/>
      <c r="N89" s="778"/>
      <c r="O89" s="778"/>
      <c r="Q89" s="519">
        <v>0</v>
      </c>
      <c r="S89" s="782">
        <v>171204.53</v>
      </c>
      <c r="T89" s="782"/>
      <c r="V89" s="782">
        <v>0</v>
      </c>
      <c r="W89" s="782"/>
      <c r="X89" s="782"/>
      <c r="Y89" s="782"/>
      <c r="Z89" s="519" t="s">
        <v>294</v>
      </c>
    </row>
    <row r="90" spans="1:26" ht="12.75">
      <c r="A90" s="778" t="s">
        <v>600</v>
      </c>
      <c r="B90" s="778"/>
      <c r="C90" s="778"/>
      <c r="E90" s="778" t="s">
        <v>601</v>
      </c>
      <c r="F90" s="778"/>
      <c r="G90" s="778"/>
      <c r="H90" s="778"/>
      <c r="I90" s="778"/>
      <c r="J90" s="778"/>
      <c r="K90" s="778"/>
      <c r="L90" s="778"/>
      <c r="M90" s="778"/>
      <c r="N90" s="778"/>
      <c r="O90" s="778"/>
      <c r="Q90" s="519">
        <v>0</v>
      </c>
      <c r="S90" s="782">
        <v>3742585.99</v>
      </c>
      <c r="T90" s="782"/>
      <c r="V90" s="782">
        <v>0</v>
      </c>
      <c r="W90" s="782"/>
      <c r="X90" s="782"/>
      <c r="Y90" s="782"/>
      <c r="Z90" s="519" t="s">
        <v>294</v>
      </c>
    </row>
    <row r="91" spans="1:26" ht="12.75">
      <c r="A91" s="778" t="s">
        <v>514</v>
      </c>
      <c r="B91" s="778"/>
      <c r="C91" s="778"/>
      <c r="E91" s="778" t="s">
        <v>515</v>
      </c>
      <c r="F91" s="778"/>
      <c r="G91" s="778"/>
      <c r="H91" s="778"/>
      <c r="I91" s="778"/>
      <c r="J91" s="778"/>
      <c r="K91" s="778"/>
      <c r="L91" s="778"/>
      <c r="M91" s="778"/>
      <c r="N91" s="778"/>
      <c r="O91" s="778"/>
      <c r="Q91" s="519">
        <v>0</v>
      </c>
      <c r="S91" s="782">
        <v>47135</v>
      </c>
      <c r="T91" s="782"/>
      <c r="V91" s="782">
        <v>0</v>
      </c>
      <c r="W91" s="782"/>
      <c r="X91" s="782"/>
      <c r="Y91" s="782"/>
      <c r="Z91" s="519" t="s">
        <v>294</v>
      </c>
    </row>
    <row r="92" spans="1:26" ht="12.75">
      <c r="A92" s="778" t="s">
        <v>602</v>
      </c>
      <c r="B92" s="778"/>
      <c r="C92" s="778"/>
      <c r="E92" s="778" t="s">
        <v>603</v>
      </c>
      <c r="F92" s="778"/>
      <c r="G92" s="778"/>
      <c r="H92" s="778"/>
      <c r="I92" s="778"/>
      <c r="J92" s="778"/>
      <c r="K92" s="778"/>
      <c r="L92" s="778"/>
      <c r="M92" s="778"/>
      <c r="N92" s="778"/>
      <c r="O92" s="778"/>
      <c r="Q92" s="519">
        <v>0</v>
      </c>
      <c r="S92" s="782">
        <v>2000</v>
      </c>
      <c r="T92" s="782"/>
      <c r="V92" s="782">
        <v>0</v>
      </c>
      <c r="W92" s="782"/>
      <c r="X92" s="782"/>
      <c r="Y92" s="782"/>
      <c r="Z92" s="519" t="s">
        <v>294</v>
      </c>
    </row>
    <row r="93" spans="1:26" ht="12.75">
      <c r="A93" s="778" t="s">
        <v>604</v>
      </c>
      <c r="B93" s="778"/>
      <c r="C93" s="778"/>
      <c r="E93" s="778" t="s">
        <v>605</v>
      </c>
      <c r="F93" s="778"/>
      <c r="G93" s="778"/>
      <c r="H93" s="778"/>
      <c r="I93" s="778"/>
      <c r="J93" s="778"/>
      <c r="K93" s="778"/>
      <c r="L93" s="778"/>
      <c r="M93" s="778"/>
      <c r="N93" s="778"/>
      <c r="O93" s="778"/>
      <c r="Q93" s="519">
        <v>0</v>
      </c>
      <c r="S93" s="782">
        <v>87579.71</v>
      </c>
      <c r="T93" s="782"/>
      <c r="V93" s="782">
        <v>0</v>
      </c>
      <c r="W93" s="782"/>
      <c r="X93" s="782"/>
      <c r="Y93" s="782"/>
      <c r="Z93" s="519" t="s">
        <v>294</v>
      </c>
    </row>
    <row r="94" spans="1:26" ht="12.75">
      <c r="A94" s="778" t="s">
        <v>606</v>
      </c>
      <c r="B94" s="778"/>
      <c r="C94" s="778"/>
      <c r="E94" s="778" t="s">
        <v>607</v>
      </c>
      <c r="F94" s="778"/>
      <c r="G94" s="778"/>
      <c r="H94" s="778"/>
      <c r="I94" s="778"/>
      <c r="J94" s="778"/>
      <c r="K94" s="778"/>
      <c r="L94" s="778"/>
      <c r="M94" s="778"/>
      <c r="N94" s="778"/>
      <c r="O94" s="778"/>
      <c r="Q94" s="519">
        <v>0</v>
      </c>
      <c r="S94" s="782">
        <v>618454.47</v>
      </c>
      <c r="T94" s="782"/>
      <c r="V94" s="782">
        <v>0</v>
      </c>
      <c r="W94" s="782"/>
      <c r="X94" s="782"/>
      <c r="Y94" s="782"/>
      <c r="Z94" s="519" t="s">
        <v>294</v>
      </c>
    </row>
    <row r="95" spans="1:26" ht="12.75">
      <c r="A95" s="778" t="s">
        <v>608</v>
      </c>
      <c r="B95" s="778"/>
      <c r="C95" s="778"/>
      <c r="E95" s="778" t="s">
        <v>609</v>
      </c>
      <c r="F95" s="778"/>
      <c r="G95" s="778"/>
      <c r="H95" s="778"/>
      <c r="I95" s="778"/>
      <c r="J95" s="778"/>
      <c r="K95" s="778"/>
      <c r="L95" s="778"/>
      <c r="M95" s="778"/>
      <c r="N95" s="778"/>
      <c r="O95" s="778"/>
      <c r="Q95" s="519">
        <v>0</v>
      </c>
      <c r="S95" s="782">
        <v>42054.02</v>
      </c>
      <c r="T95" s="782"/>
      <c r="V95" s="782">
        <v>0</v>
      </c>
      <c r="W95" s="782"/>
      <c r="X95" s="782"/>
      <c r="Y95" s="782"/>
      <c r="Z95" s="519" t="s">
        <v>294</v>
      </c>
    </row>
    <row r="96" spans="1:26" ht="12.75">
      <c r="A96" s="778" t="s">
        <v>516</v>
      </c>
      <c r="B96" s="778"/>
      <c r="C96" s="778"/>
      <c r="E96" s="778" t="s">
        <v>517</v>
      </c>
      <c r="F96" s="778"/>
      <c r="G96" s="778"/>
      <c r="H96" s="778"/>
      <c r="I96" s="778"/>
      <c r="J96" s="778"/>
      <c r="K96" s="778"/>
      <c r="L96" s="778"/>
      <c r="M96" s="778"/>
      <c r="N96" s="778"/>
      <c r="O96" s="778"/>
      <c r="Q96" s="519">
        <v>0</v>
      </c>
      <c r="S96" s="782">
        <v>49471.4</v>
      </c>
      <c r="T96" s="782"/>
      <c r="V96" s="782">
        <v>0</v>
      </c>
      <c r="W96" s="782"/>
      <c r="X96" s="782"/>
      <c r="Y96" s="782"/>
      <c r="Z96" s="519" t="s">
        <v>294</v>
      </c>
    </row>
    <row r="97" spans="1:26" ht="12.75">
      <c r="A97" s="778" t="s">
        <v>610</v>
      </c>
      <c r="B97" s="778"/>
      <c r="C97" s="778"/>
      <c r="E97" s="778" t="s">
        <v>611</v>
      </c>
      <c r="F97" s="778"/>
      <c r="G97" s="778"/>
      <c r="H97" s="778"/>
      <c r="I97" s="778"/>
      <c r="J97" s="778"/>
      <c r="K97" s="778"/>
      <c r="L97" s="778"/>
      <c r="M97" s="778"/>
      <c r="N97" s="778"/>
      <c r="O97" s="778"/>
      <c r="Q97" s="519">
        <v>0</v>
      </c>
      <c r="S97" s="782">
        <v>44336.29</v>
      </c>
      <c r="T97" s="782"/>
      <c r="V97" s="782">
        <v>0</v>
      </c>
      <c r="W97" s="782"/>
      <c r="X97" s="782"/>
      <c r="Y97" s="782"/>
      <c r="Z97" s="519" t="s">
        <v>294</v>
      </c>
    </row>
    <row r="98" spans="1:26" ht="12.75">
      <c r="A98" s="778" t="s">
        <v>612</v>
      </c>
      <c r="B98" s="778"/>
      <c r="C98" s="778"/>
      <c r="E98" s="778" t="s">
        <v>613</v>
      </c>
      <c r="F98" s="778"/>
      <c r="G98" s="778"/>
      <c r="H98" s="778"/>
      <c r="I98" s="778"/>
      <c r="J98" s="778"/>
      <c r="K98" s="778"/>
      <c r="L98" s="778"/>
      <c r="M98" s="778"/>
      <c r="N98" s="778"/>
      <c r="O98" s="778"/>
      <c r="Q98" s="519">
        <v>0</v>
      </c>
      <c r="S98" s="782">
        <v>733745.82</v>
      </c>
      <c r="T98" s="782"/>
      <c r="V98" s="782">
        <v>0</v>
      </c>
      <c r="W98" s="782"/>
      <c r="X98" s="782"/>
      <c r="Y98" s="782"/>
      <c r="Z98" s="519" t="s">
        <v>294</v>
      </c>
    </row>
    <row r="99" spans="1:26" ht="12.75">
      <c r="A99" s="778" t="s">
        <v>614</v>
      </c>
      <c r="B99" s="778"/>
      <c r="C99" s="778"/>
      <c r="E99" s="778" t="s">
        <v>615</v>
      </c>
      <c r="F99" s="778"/>
      <c r="G99" s="778"/>
      <c r="H99" s="778"/>
      <c r="I99" s="778"/>
      <c r="J99" s="778"/>
      <c r="K99" s="778"/>
      <c r="L99" s="778"/>
      <c r="M99" s="778"/>
      <c r="N99" s="778"/>
      <c r="O99" s="778"/>
      <c r="Q99" s="519">
        <v>0</v>
      </c>
      <c r="S99" s="782">
        <v>9561106.12</v>
      </c>
      <c r="T99" s="782"/>
      <c r="V99" s="782">
        <v>0</v>
      </c>
      <c r="W99" s="782"/>
      <c r="X99" s="782"/>
      <c r="Y99" s="782"/>
      <c r="Z99" s="519" t="s">
        <v>294</v>
      </c>
    </row>
    <row r="100" spans="1:26" ht="12.75">
      <c r="A100" s="778" t="s">
        <v>616</v>
      </c>
      <c r="B100" s="778"/>
      <c r="C100" s="778"/>
      <c r="E100" s="778" t="s">
        <v>617</v>
      </c>
      <c r="F100" s="778"/>
      <c r="G100" s="778"/>
      <c r="H100" s="778"/>
      <c r="I100" s="778"/>
      <c r="J100" s="778"/>
      <c r="K100" s="778"/>
      <c r="L100" s="778"/>
      <c r="M100" s="778"/>
      <c r="N100" s="778"/>
      <c r="O100" s="778"/>
      <c r="Q100" s="519">
        <v>0</v>
      </c>
      <c r="S100" s="782">
        <v>64722.73</v>
      </c>
      <c r="T100" s="782"/>
      <c r="V100" s="782">
        <v>0</v>
      </c>
      <c r="W100" s="782"/>
      <c r="X100" s="782"/>
      <c r="Y100" s="782"/>
      <c r="Z100" s="519" t="s">
        <v>294</v>
      </c>
    </row>
    <row r="101" spans="1:26" ht="12.75">
      <c r="A101" s="778" t="s">
        <v>618</v>
      </c>
      <c r="B101" s="778"/>
      <c r="C101" s="778"/>
      <c r="E101" s="778" t="s">
        <v>619</v>
      </c>
      <c r="F101" s="778"/>
      <c r="G101" s="778"/>
      <c r="H101" s="778"/>
      <c r="I101" s="778"/>
      <c r="J101" s="778"/>
      <c r="K101" s="778"/>
      <c r="L101" s="778"/>
      <c r="M101" s="778"/>
      <c r="N101" s="778"/>
      <c r="O101" s="778"/>
      <c r="Q101" s="519">
        <v>0</v>
      </c>
      <c r="S101" s="782">
        <v>3470844.79</v>
      </c>
      <c r="T101" s="782"/>
      <c r="V101" s="782">
        <v>0</v>
      </c>
      <c r="W101" s="782"/>
      <c r="X101" s="782"/>
      <c r="Y101" s="782"/>
      <c r="Z101" s="519" t="s">
        <v>294</v>
      </c>
    </row>
    <row r="102" spans="1:26" ht="12.75">
      <c r="A102" s="778" t="s">
        <v>568</v>
      </c>
      <c r="B102" s="778"/>
      <c r="C102" s="778"/>
      <c r="E102" s="771" t="s">
        <v>569</v>
      </c>
      <c r="F102" s="771"/>
      <c r="G102" s="771"/>
      <c r="H102" s="771"/>
      <c r="I102" s="771"/>
      <c r="J102" s="771"/>
      <c r="K102" s="771"/>
      <c r="L102" s="771"/>
      <c r="M102" s="771"/>
      <c r="N102" s="771"/>
      <c r="O102" s="771"/>
      <c r="Q102" s="518">
        <v>0</v>
      </c>
      <c r="S102" s="785">
        <v>43493.84</v>
      </c>
      <c r="T102" s="785"/>
      <c r="V102" s="785">
        <v>0</v>
      </c>
      <c r="W102" s="785"/>
      <c r="X102" s="785"/>
      <c r="Y102" s="785"/>
      <c r="Z102" s="518" t="s">
        <v>294</v>
      </c>
    </row>
    <row r="103" spans="1:26" ht="12.75">
      <c r="A103" s="778" t="s">
        <v>620</v>
      </c>
      <c r="B103" s="778"/>
      <c r="C103" s="778"/>
      <c r="E103" s="778" t="s">
        <v>621</v>
      </c>
      <c r="F103" s="778"/>
      <c r="G103" s="778"/>
      <c r="H103" s="778"/>
      <c r="I103" s="778"/>
      <c r="J103" s="778"/>
      <c r="K103" s="778"/>
      <c r="L103" s="778"/>
      <c r="M103" s="778"/>
      <c r="N103" s="778"/>
      <c r="O103" s="778"/>
      <c r="Q103" s="519">
        <v>0</v>
      </c>
      <c r="S103" s="782">
        <v>40732.28</v>
      </c>
      <c r="T103" s="782"/>
      <c r="V103" s="782">
        <v>0</v>
      </c>
      <c r="W103" s="782"/>
      <c r="X103" s="782"/>
      <c r="Y103" s="782"/>
      <c r="Z103" s="519" t="s">
        <v>294</v>
      </c>
    </row>
    <row r="104" spans="1:26" ht="12.75">
      <c r="A104" s="778" t="s">
        <v>530</v>
      </c>
      <c r="B104" s="778"/>
      <c r="C104" s="778"/>
      <c r="E104" s="771" t="s">
        <v>531</v>
      </c>
      <c r="F104" s="771"/>
      <c r="G104" s="771"/>
      <c r="H104" s="771"/>
      <c r="I104" s="771"/>
      <c r="J104" s="771"/>
      <c r="K104" s="771"/>
      <c r="L104" s="771"/>
      <c r="M104" s="771"/>
      <c r="N104" s="771"/>
      <c r="O104" s="771"/>
      <c r="Q104" s="518">
        <v>0</v>
      </c>
      <c r="S104" s="785">
        <v>64500</v>
      </c>
      <c r="T104" s="785"/>
      <c r="V104" s="785">
        <v>0</v>
      </c>
      <c r="W104" s="785"/>
      <c r="X104" s="785"/>
      <c r="Y104" s="785"/>
      <c r="Z104" s="518" t="s">
        <v>294</v>
      </c>
    </row>
    <row r="105" spans="1:26" ht="12.75">
      <c r="A105" s="778" t="s">
        <v>534</v>
      </c>
      <c r="B105" s="778"/>
      <c r="C105" s="778"/>
      <c r="E105" s="778" t="s">
        <v>535</v>
      </c>
      <c r="F105" s="778"/>
      <c r="G105" s="778"/>
      <c r="H105" s="778"/>
      <c r="I105" s="778"/>
      <c r="J105" s="778"/>
      <c r="K105" s="778"/>
      <c r="L105" s="778"/>
      <c r="M105" s="778"/>
      <c r="N105" s="778"/>
      <c r="O105" s="778"/>
      <c r="Q105" s="519">
        <v>0</v>
      </c>
      <c r="S105" s="782">
        <v>64500</v>
      </c>
      <c r="T105" s="782"/>
      <c r="V105" s="782">
        <v>0</v>
      </c>
      <c r="W105" s="782"/>
      <c r="X105" s="782"/>
      <c r="Y105" s="782"/>
      <c r="Z105" s="519" t="s">
        <v>294</v>
      </c>
    </row>
    <row r="106" spans="1:26" ht="12.75">
      <c r="A106" s="778" t="s">
        <v>536</v>
      </c>
      <c r="B106" s="778"/>
      <c r="C106" s="778"/>
      <c r="E106" s="771" t="s">
        <v>537</v>
      </c>
      <c r="F106" s="771"/>
      <c r="G106" s="771"/>
      <c r="H106" s="771"/>
      <c r="I106" s="771"/>
      <c r="J106" s="771"/>
      <c r="K106" s="771"/>
      <c r="L106" s="771"/>
      <c r="M106" s="771"/>
      <c r="N106" s="771"/>
      <c r="O106" s="771"/>
      <c r="Q106" s="518">
        <v>0</v>
      </c>
      <c r="S106" s="785">
        <v>624392.02</v>
      </c>
      <c r="T106" s="785"/>
      <c r="V106" s="785">
        <v>0</v>
      </c>
      <c r="W106" s="785"/>
      <c r="X106" s="785"/>
      <c r="Y106" s="785"/>
      <c r="Z106" s="518" t="s">
        <v>294</v>
      </c>
    </row>
    <row r="107" spans="1:26" ht="12.75">
      <c r="A107" s="778" t="s">
        <v>538</v>
      </c>
      <c r="B107" s="778"/>
      <c r="C107" s="778"/>
      <c r="E107" s="778" t="s">
        <v>539</v>
      </c>
      <c r="F107" s="778"/>
      <c r="G107" s="778"/>
      <c r="H107" s="778"/>
      <c r="I107" s="778"/>
      <c r="J107" s="778"/>
      <c r="K107" s="778"/>
      <c r="L107" s="778"/>
      <c r="M107" s="778"/>
      <c r="N107" s="778"/>
      <c r="O107" s="778"/>
      <c r="Q107" s="519">
        <v>0</v>
      </c>
      <c r="S107" s="782">
        <v>1.62</v>
      </c>
      <c r="T107" s="782"/>
      <c r="V107" s="782">
        <v>0</v>
      </c>
      <c r="W107" s="782"/>
      <c r="X107" s="782"/>
      <c r="Y107" s="782"/>
      <c r="Z107" s="519" t="s">
        <v>294</v>
      </c>
    </row>
    <row r="108" spans="1:26" ht="12.75">
      <c r="A108" s="778" t="s">
        <v>558</v>
      </c>
      <c r="B108" s="778"/>
      <c r="C108" s="778"/>
      <c r="E108" s="778" t="s">
        <v>559</v>
      </c>
      <c r="F108" s="778"/>
      <c r="G108" s="778"/>
      <c r="H108" s="778"/>
      <c r="I108" s="778"/>
      <c r="J108" s="778"/>
      <c r="K108" s="778"/>
      <c r="L108" s="778"/>
      <c r="M108" s="778"/>
      <c r="N108" s="778"/>
      <c r="O108" s="778"/>
      <c r="Q108" s="519">
        <v>0</v>
      </c>
      <c r="S108" s="782">
        <v>62859</v>
      </c>
      <c r="T108" s="782"/>
      <c r="V108" s="782">
        <v>0</v>
      </c>
      <c r="W108" s="782"/>
      <c r="X108" s="782"/>
      <c r="Y108" s="782"/>
      <c r="Z108" s="519" t="s">
        <v>294</v>
      </c>
    </row>
    <row r="109" spans="1:26" ht="12.75">
      <c r="A109" s="778" t="s">
        <v>540</v>
      </c>
      <c r="B109" s="778"/>
      <c r="C109" s="778"/>
      <c r="E109" s="778" t="s">
        <v>541</v>
      </c>
      <c r="F109" s="778"/>
      <c r="G109" s="778"/>
      <c r="H109" s="778"/>
      <c r="I109" s="778"/>
      <c r="J109" s="778"/>
      <c r="K109" s="778"/>
      <c r="L109" s="778"/>
      <c r="M109" s="778"/>
      <c r="N109" s="778"/>
      <c r="O109" s="778"/>
      <c r="Q109" s="519">
        <v>0</v>
      </c>
      <c r="S109" s="782">
        <v>561531.4</v>
      </c>
      <c r="T109" s="782"/>
      <c r="V109" s="782">
        <v>0</v>
      </c>
      <c r="W109" s="782"/>
      <c r="X109" s="782"/>
      <c r="Y109" s="782"/>
      <c r="Z109" s="519" t="s">
        <v>294</v>
      </c>
    </row>
    <row r="110" spans="1:26" ht="12.75">
      <c r="A110" s="778" t="s">
        <v>545</v>
      </c>
      <c r="B110" s="778"/>
      <c r="C110" s="778"/>
      <c r="E110" s="771" t="s">
        <v>546</v>
      </c>
      <c r="F110" s="771"/>
      <c r="G110" s="771"/>
      <c r="H110" s="771"/>
      <c r="I110" s="771"/>
      <c r="J110" s="771"/>
      <c r="K110" s="771"/>
      <c r="L110" s="771"/>
      <c r="M110" s="771"/>
      <c r="N110" s="771"/>
      <c r="O110" s="771"/>
      <c r="Q110" s="518">
        <v>383000</v>
      </c>
      <c r="S110" s="785">
        <v>383000</v>
      </c>
      <c r="T110" s="785"/>
      <c r="V110" s="785">
        <v>0</v>
      </c>
      <c r="W110" s="785"/>
      <c r="X110" s="785"/>
      <c r="Y110" s="785"/>
      <c r="Z110" s="518">
        <v>100</v>
      </c>
    </row>
    <row r="111" spans="1:26" ht="12.75">
      <c r="A111" s="778" t="s">
        <v>622</v>
      </c>
      <c r="B111" s="778"/>
      <c r="C111" s="778"/>
      <c r="E111" s="778" t="s">
        <v>623</v>
      </c>
      <c r="F111" s="778"/>
      <c r="G111" s="778"/>
      <c r="H111" s="778"/>
      <c r="I111" s="778"/>
      <c r="J111" s="778"/>
      <c r="K111" s="778"/>
      <c r="L111" s="778"/>
      <c r="M111" s="778"/>
      <c r="N111" s="778"/>
      <c r="O111" s="778"/>
      <c r="Q111" s="519">
        <v>383000</v>
      </c>
      <c r="S111" s="782">
        <v>383000</v>
      </c>
      <c r="T111" s="782"/>
      <c r="V111" s="782">
        <v>0</v>
      </c>
      <c r="W111" s="782"/>
      <c r="X111" s="782"/>
      <c r="Y111" s="782"/>
      <c r="Z111" s="519">
        <v>100</v>
      </c>
    </row>
    <row r="112" spans="1:26" ht="13.5" thickBot="1">
      <c r="A112" s="778"/>
      <c r="B112" s="778"/>
      <c r="C112" s="778"/>
      <c r="E112" s="778"/>
      <c r="F112" s="778"/>
      <c r="G112" s="778"/>
      <c r="H112" s="778"/>
      <c r="I112" s="778"/>
      <c r="J112" s="778"/>
      <c r="K112" s="778"/>
      <c r="L112" s="778"/>
      <c r="M112" s="778"/>
      <c r="N112" s="778"/>
      <c r="O112" s="778"/>
      <c r="Q112" s="519"/>
      <c r="S112" s="782"/>
      <c r="T112" s="782"/>
      <c r="V112" s="782"/>
      <c r="W112" s="782"/>
      <c r="X112" s="782"/>
      <c r="Y112" s="782"/>
      <c r="Z112" s="519"/>
    </row>
    <row r="113" spans="1:26" ht="13.5" thickBot="1">
      <c r="A113" s="778" t="s">
        <v>243</v>
      </c>
      <c r="B113" s="778"/>
      <c r="C113" s="778"/>
      <c r="E113" s="788" t="s">
        <v>182</v>
      </c>
      <c r="F113" s="789"/>
      <c r="G113" s="789"/>
      <c r="H113" s="789"/>
      <c r="I113" s="789"/>
      <c r="J113" s="789"/>
      <c r="K113" s="789"/>
      <c r="L113" s="789"/>
      <c r="M113" s="789"/>
      <c r="N113" s="789"/>
      <c r="O113" s="789"/>
      <c r="P113" s="380"/>
      <c r="Q113" s="520">
        <v>20805880</v>
      </c>
      <c r="R113" s="380"/>
      <c r="S113" s="790">
        <v>19866012.89</v>
      </c>
      <c r="T113" s="790"/>
      <c r="U113" s="380"/>
      <c r="V113" s="790">
        <v>0</v>
      </c>
      <c r="W113" s="790"/>
      <c r="X113" s="790"/>
      <c r="Y113" s="790"/>
      <c r="Z113" s="521">
        <v>95.48</v>
      </c>
    </row>
    <row r="114" spans="1:26" ht="12.75">
      <c r="A114" s="514"/>
      <c r="B114" s="514"/>
      <c r="C114" s="514"/>
      <c r="E114" s="517"/>
      <c r="F114" s="517"/>
      <c r="G114" s="517"/>
      <c r="H114" s="517"/>
      <c r="I114" s="517"/>
      <c r="J114" s="517"/>
      <c r="K114" s="517"/>
      <c r="L114" s="517"/>
      <c r="M114" s="517"/>
      <c r="N114" s="517"/>
      <c r="O114" s="517"/>
      <c r="P114" s="523"/>
      <c r="Q114" s="518"/>
      <c r="R114" s="523"/>
      <c r="S114" s="518"/>
      <c r="T114" s="518"/>
      <c r="U114" s="523"/>
      <c r="V114" s="518"/>
      <c r="W114" s="518"/>
      <c r="X114" s="518"/>
      <c r="Y114" s="518"/>
      <c r="Z114" s="518"/>
    </row>
  </sheetData>
  <sheetProtection/>
  <mergeCells count="402">
    <mergeCell ref="A113:C113"/>
    <mergeCell ref="E113:O113"/>
    <mergeCell ref="S113:T113"/>
    <mergeCell ref="V113:Y113"/>
    <mergeCell ref="A112:C112"/>
    <mergeCell ref="E112:O112"/>
    <mergeCell ref="S112:T112"/>
    <mergeCell ref="V112:Y112"/>
    <mergeCell ref="A111:C111"/>
    <mergeCell ref="E111:O111"/>
    <mergeCell ref="S111:T111"/>
    <mergeCell ref="V111:Y111"/>
    <mergeCell ref="A110:C110"/>
    <mergeCell ref="E110:O110"/>
    <mergeCell ref="S110:T110"/>
    <mergeCell ref="V110:Y110"/>
    <mergeCell ref="A109:C109"/>
    <mergeCell ref="E109:O109"/>
    <mergeCell ref="S109:T109"/>
    <mergeCell ref="V109:Y109"/>
    <mergeCell ref="A108:C108"/>
    <mergeCell ref="E108:O108"/>
    <mergeCell ref="S108:T108"/>
    <mergeCell ref="V108:Y108"/>
    <mergeCell ref="A107:C107"/>
    <mergeCell ref="E107:O107"/>
    <mergeCell ref="S107:T107"/>
    <mergeCell ref="V107:Y107"/>
    <mergeCell ref="A106:C106"/>
    <mergeCell ref="E106:O106"/>
    <mergeCell ref="S106:T106"/>
    <mergeCell ref="V106:Y106"/>
    <mergeCell ref="A105:C105"/>
    <mergeCell ref="E105:O105"/>
    <mergeCell ref="S105:T105"/>
    <mergeCell ref="V105:Y105"/>
    <mergeCell ref="A104:C104"/>
    <mergeCell ref="E104:O104"/>
    <mergeCell ref="S104:T104"/>
    <mergeCell ref="V104:Y104"/>
    <mergeCell ref="A103:C103"/>
    <mergeCell ref="E103:O103"/>
    <mergeCell ref="S103:T103"/>
    <mergeCell ref="V103:Y103"/>
    <mergeCell ref="A102:C102"/>
    <mergeCell ref="E102:O102"/>
    <mergeCell ref="S102:T102"/>
    <mergeCell ref="V102:Y102"/>
    <mergeCell ref="A101:C101"/>
    <mergeCell ref="E101:O101"/>
    <mergeCell ref="S101:T101"/>
    <mergeCell ref="V101:Y101"/>
    <mergeCell ref="A100:C100"/>
    <mergeCell ref="E100:O100"/>
    <mergeCell ref="S100:T100"/>
    <mergeCell ref="V100:Y100"/>
    <mergeCell ref="A99:C99"/>
    <mergeCell ref="E99:O99"/>
    <mergeCell ref="S99:T99"/>
    <mergeCell ref="V99:Y99"/>
    <mergeCell ref="A98:C98"/>
    <mergeCell ref="E98:O98"/>
    <mergeCell ref="S98:T98"/>
    <mergeCell ref="V98:Y98"/>
    <mergeCell ref="A97:C97"/>
    <mergeCell ref="E97:O97"/>
    <mergeCell ref="S97:T97"/>
    <mergeCell ref="V97:Y97"/>
    <mergeCell ref="A96:C96"/>
    <mergeCell ref="E96:O96"/>
    <mergeCell ref="S96:T96"/>
    <mergeCell ref="V96:Y96"/>
    <mergeCell ref="A95:C95"/>
    <mergeCell ref="E95:O95"/>
    <mergeCell ref="S95:T95"/>
    <mergeCell ref="V95:Y95"/>
    <mergeCell ref="A94:C94"/>
    <mergeCell ref="E94:O94"/>
    <mergeCell ref="S94:T94"/>
    <mergeCell ref="V94:Y94"/>
    <mergeCell ref="A93:C93"/>
    <mergeCell ref="E93:O93"/>
    <mergeCell ref="S93:T93"/>
    <mergeCell ref="V93:Y93"/>
    <mergeCell ref="A92:C92"/>
    <mergeCell ref="E92:O92"/>
    <mergeCell ref="S92:T92"/>
    <mergeCell ref="V92:Y92"/>
    <mergeCell ref="A91:C91"/>
    <mergeCell ref="E91:O91"/>
    <mergeCell ref="S91:T91"/>
    <mergeCell ref="V91:Y91"/>
    <mergeCell ref="A90:C90"/>
    <mergeCell ref="E90:O90"/>
    <mergeCell ref="S90:T90"/>
    <mergeCell ref="V90:Y90"/>
    <mergeCell ref="A89:C89"/>
    <mergeCell ref="E89:O89"/>
    <mergeCell ref="S89:T89"/>
    <mergeCell ref="V89:Y89"/>
    <mergeCell ref="A88:C88"/>
    <mergeCell ref="E88:O88"/>
    <mergeCell ref="S88:T88"/>
    <mergeCell ref="V88:Y88"/>
    <mergeCell ref="A85:X85"/>
    <mergeCell ref="A87:C87"/>
    <mergeCell ref="E87:O87"/>
    <mergeCell ref="S87:T87"/>
    <mergeCell ref="V87:Y87"/>
    <mergeCell ref="A83:C83"/>
    <mergeCell ref="E83:O83"/>
    <mergeCell ref="S83:T83"/>
    <mergeCell ref="V83:Y83"/>
    <mergeCell ref="A82:C82"/>
    <mergeCell ref="E82:O82"/>
    <mergeCell ref="S82:T82"/>
    <mergeCell ref="V82:Y82"/>
    <mergeCell ref="A81:C81"/>
    <mergeCell ref="E81:O81"/>
    <mergeCell ref="S81:T81"/>
    <mergeCell ref="V81:Y81"/>
    <mergeCell ref="A80:C80"/>
    <mergeCell ref="E80:O80"/>
    <mergeCell ref="S80:T80"/>
    <mergeCell ref="V80:Y80"/>
    <mergeCell ref="A79:C79"/>
    <mergeCell ref="E79:O79"/>
    <mergeCell ref="S79:T79"/>
    <mergeCell ref="V79:Y79"/>
    <mergeCell ref="A78:C78"/>
    <mergeCell ref="E78:O78"/>
    <mergeCell ref="S78:T78"/>
    <mergeCell ref="V78:Y78"/>
    <mergeCell ref="A77:C77"/>
    <mergeCell ref="E77:O77"/>
    <mergeCell ref="S77:T77"/>
    <mergeCell ref="V77:Y77"/>
    <mergeCell ref="A76:C76"/>
    <mergeCell ref="E76:O76"/>
    <mergeCell ref="S76:T76"/>
    <mergeCell ref="V76:Y76"/>
    <mergeCell ref="A75:C75"/>
    <mergeCell ref="E75:O75"/>
    <mergeCell ref="S75:T75"/>
    <mergeCell ref="V75:Y75"/>
    <mergeCell ref="A74:C74"/>
    <mergeCell ref="E74:O74"/>
    <mergeCell ref="S74:T74"/>
    <mergeCell ref="V74:Y74"/>
    <mergeCell ref="A73:C73"/>
    <mergeCell ref="E73:O73"/>
    <mergeCell ref="S73:T73"/>
    <mergeCell ref="V73:Y73"/>
    <mergeCell ref="A72:C72"/>
    <mergeCell ref="E72:O72"/>
    <mergeCell ref="S72:T72"/>
    <mergeCell ref="V72:Y72"/>
    <mergeCell ref="A71:C71"/>
    <mergeCell ref="E71:O71"/>
    <mergeCell ref="S71:T71"/>
    <mergeCell ref="V71:Y71"/>
    <mergeCell ref="A70:C70"/>
    <mergeCell ref="E70:O70"/>
    <mergeCell ref="S70:T70"/>
    <mergeCell ref="V70:Y70"/>
    <mergeCell ref="A69:C69"/>
    <mergeCell ref="E69:O69"/>
    <mergeCell ref="S69:T69"/>
    <mergeCell ref="V69:Y69"/>
    <mergeCell ref="A68:C68"/>
    <mergeCell ref="E68:O68"/>
    <mergeCell ref="S68:T68"/>
    <mergeCell ref="V68:Y68"/>
    <mergeCell ref="A67:C67"/>
    <mergeCell ref="E67:O67"/>
    <mergeCell ref="S67:T67"/>
    <mergeCell ref="V67:Y67"/>
    <mergeCell ref="A66:C66"/>
    <mergeCell ref="E66:O66"/>
    <mergeCell ref="S66:T66"/>
    <mergeCell ref="V66:Y66"/>
    <mergeCell ref="A65:C65"/>
    <mergeCell ref="E65:O65"/>
    <mergeCell ref="S65:T65"/>
    <mergeCell ref="V65:Y65"/>
    <mergeCell ref="A64:C64"/>
    <mergeCell ref="E64:O64"/>
    <mergeCell ref="S64:T64"/>
    <mergeCell ref="V64:Y64"/>
    <mergeCell ref="A63:C63"/>
    <mergeCell ref="E63:O63"/>
    <mergeCell ref="S63:T63"/>
    <mergeCell ref="V63:Y63"/>
    <mergeCell ref="A62:C62"/>
    <mergeCell ref="E62:O62"/>
    <mergeCell ref="S62:T62"/>
    <mergeCell ref="V62:Y62"/>
    <mergeCell ref="A61:C61"/>
    <mergeCell ref="E61:O61"/>
    <mergeCell ref="S61:T61"/>
    <mergeCell ref="V61:Y61"/>
    <mergeCell ref="A60:C60"/>
    <mergeCell ref="E60:O60"/>
    <mergeCell ref="S60:T60"/>
    <mergeCell ref="V60:Y60"/>
    <mergeCell ref="A59:C59"/>
    <mergeCell ref="E59:O59"/>
    <mergeCell ref="S59:T59"/>
    <mergeCell ref="V59:Y59"/>
    <mergeCell ref="A58:C58"/>
    <mergeCell ref="E58:O58"/>
    <mergeCell ref="S58:T58"/>
    <mergeCell ref="V58:Y58"/>
    <mergeCell ref="A57:C57"/>
    <mergeCell ref="E57:O57"/>
    <mergeCell ref="S57:T57"/>
    <mergeCell ref="V57:Y57"/>
    <mergeCell ref="A56:C56"/>
    <mergeCell ref="E56:O56"/>
    <mergeCell ref="S56:T56"/>
    <mergeCell ref="V56:Y56"/>
    <mergeCell ref="A55:C55"/>
    <mergeCell ref="E55:O55"/>
    <mergeCell ref="S55:T55"/>
    <mergeCell ref="V55:Y55"/>
    <mergeCell ref="A54:C54"/>
    <mergeCell ref="E54:O54"/>
    <mergeCell ref="S54:T54"/>
    <mergeCell ref="V54:Y54"/>
    <mergeCell ref="A53:C53"/>
    <mergeCell ref="E53:O53"/>
    <mergeCell ref="S53:T53"/>
    <mergeCell ref="V53:Y53"/>
    <mergeCell ref="A52:C52"/>
    <mergeCell ref="E52:O52"/>
    <mergeCell ref="S52:T52"/>
    <mergeCell ref="V52:Y52"/>
    <mergeCell ref="A51:C51"/>
    <mergeCell ref="E51:O51"/>
    <mergeCell ref="S51:T51"/>
    <mergeCell ref="V51:Y51"/>
    <mergeCell ref="A50:C50"/>
    <mergeCell ref="E50:O50"/>
    <mergeCell ref="S50:T50"/>
    <mergeCell ref="V50:Y50"/>
    <mergeCell ref="A49:C49"/>
    <mergeCell ref="E49:O49"/>
    <mergeCell ref="S49:T49"/>
    <mergeCell ref="V49:Y49"/>
    <mergeCell ref="A48:C48"/>
    <mergeCell ref="E48:O48"/>
    <mergeCell ref="S48:T48"/>
    <mergeCell ref="V48:Y48"/>
    <mergeCell ref="A47:C47"/>
    <mergeCell ref="E47:O47"/>
    <mergeCell ref="S47:T47"/>
    <mergeCell ref="V47:Y47"/>
    <mergeCell ref="A46:C46"/>
    <mergeCell ref="E46:O46"/>
    <mergeCell ref="S46:T46"/>
    <mergeCell ref="V46:Y46"/>
    <mergeCell ref="A45:C45"/>
    <mergeCell ref="E45:O45"/>
    <mergeCell ref="S45:T45"/>
    <mergeCell ref="V45:Y45"/>
    <mergeCell ref="A44:C44"/>
    <mergeCell ref="E44:O44"/>
    <mergeCell ref="S44:T44"/>
    <mergeCell ref="V44:Y44"/>
    <mergeCell ref="A43:C43"/>
    <mergeCell ref="E43:O43"/>
    <mergeCell ref="S43:T43"/>
    <mergeCell ref="V43:Y43"/>
    <mergeCell ref="A42:C42"/>
    <mergeCell ref="E42:O42"/>
    <mergeCell ref="S42:T42"/>
    <mergeCell ref="V42:Y42"/>
    <mergeCell ref="A41:C41"/>
    <mergeCell ref="E41:O41"/>
    <mergeCell ref="S41:T41"/>
    <mergeCell ref="V41:Y41"/>
    <mergeCell ref="A40:C40"/>
    <mergeCell ref="E40:O40"/>
    <mergeCell ref="S40:T40"/>
    <mergeCell ref="V40:Y40"/>
    <mergeCell ref="A39:C39"/>
    <mergeCell ref="E39:O39"/>
    <mergeCell ref="S39:T39"/>
    <mergeCell ref="V39:Y39"/>
    <mergeCell ref="A38:C38"/>
    <mergeCell ref="E38:O38"/>
    <mergeCell ref="S38:T38"/>
    <mergeCell ref="V38:Y38"/>
    <mergeCell ref="A37:C37"/>
    <mergeCell ref="E37:O37"/>
    <mergeCell ref="S37:T37"/>
    <mergeCell ref="V37:Y37"/>
    <mergeCell ref="A36:C36"/>
    <mergeCell ref="E36:O36"/>
    <mergeCell ref="S36:T36"/>
    <mergeCell ref="V36:Y36"/>
    <mergeCell ref="A35:C35"/>
    <mergeCell ref="E35:O35"/>
    <mergeCell ref="S35:T35"/>
    <mergeCell ref="V35:Y35"/>
    <mergeCell ref="A34:C34"/>
    <mergeCell ref="E34:O34"/>
    <mergeCell ref="S34:T34"/>
    <mergeCell ref="V34:Y34"/>
    <mergeCell ref="A33:C33"/>
    <mergeCell ref="E33:O33"/>
    <mergeCell ref="S33:T33"/>
    <mergeCell ref="V33:Y33"/>
    <mergeCell ref="A32:C32"/>
    <mergeCell ref="E32:O32"/>
    <mergeCell ref="S32:T32"/>
    <mergeCell ref="V32:Y32"/>
    <mergeCell ref="A31:C31"/>
    <mergeCell ref="E31:O31"/>
    <mergeCell ref="S31:T31"/>
    <mergeCell ref="V31:Y31"/>
    <mergeCell ref="A30:C30"/>
    <mergeCell ref="E30:O30"/>
    <mergeCell ref="S30:T30"/>
    <mergeCell ref="V30:Y30"/>
    <mergeCell ref="A29:C29"/>
    <mergeCell ref="E29:O29"/>
    <mergeCell ref="S29:T29"/>
    <mergeCell ref="V29:Y29"/>
    <mergeCell ref="A28:C28"/>
    <mergeCell ref="E28:O28"/>
    <mergeCell ref="S28:T28"/>
    <mergeCell ref="V28:Y28"/>
    <mergeCell ref="A27:C27"/>
    <mergeCell ref="E27:O27"/>
    <mergeCell ref="S27:T27"/>
    <mergeCell ref="V27:Y27"/>
    <mergeCell ref="A26:C26"/>
    <mergeCell ref="E26:O26"/>
    <mergeCell ref="S26:T26"/>
    <mergeCell ref="V26:Y26"/>
    <mergeCell ref="A25:C25"/>
    <mergeCell ref="E25:O25"/>
    <mergeCell ref="S25:T25"/>
    <mergeCell ref="V25:Y25"/>
    <mergeCell ref="A24:C24"/>
    <mergeCell ref="E24:O24"/>
    <mergeCell ref="S24:T24"/>
    <mergeCell ref="V24:Y24"/>
    <mergeCell ref="A23:C23"/>
    <mergeCell ref="E23:O23"/>
    <mergeCell ref="S23:T23"/>
    <mergeCell ref="V23:Y23"/>
    <mergeCell ref="A22:C22"/>
    <mergeCell ref="E22:O22"/>
    <mergeCell ref="S22:T22"/>
    <mergeCell ref="V22:Y22"/>
    <mergeCell ref="A21:C21"/>
    <mergeCell ref="E21:O21"/>
    <mergeCell ref="S21:T21"/>
    <mergeCell ref="V21:Y21"/>
    <mergeCell ref="A20:C20"/>
    <mergeCell ref="E20:O20"/>
    <mergeCell ref="S20:T20"/>
    <mergeCell ref="V20:Y20"/>
    <mergeCell ref="A19:C19"/>
    <mergeCell ref="E19:O19"/>
    <mergeCell ref="S19:T19"/>
    <mergeCell ref="V19:Y19"/>
    <mergeCell ref="A17:C17"/>
    <mergeCell ref="E17:O17"/>
    <mergeCell ref="S17:T17"/>
    <mergeCell ref="V17:Y17"/>
    <mergeCell ref="A18:C18"/>
    <mergeCell ref="E18:O18"/>
    <mergeCell ref="S18:T18"/>
    <mergeCell ref="V18:Y18"/>
    <mergeCell ref="S15:T15"/>
    <mergeCell ref="V15:Y15"/>
    <mergeCell ref="A16:C16"/>
    <mergeCell ref="E16:O16"/>
    <mergeCell ref="S16:T16"/>
    <mergeCell ref="V16:Y16"/>
    <mergeCell ref="A15:C15"/>
    <mergeCell ref="E15:O15"/>
    <mergeCell ref="S8:T8"/>
    <mergeCell ref="V8:Y8"/>
    <mergeCell ref="A10:Z10"/>
    <mergeCell ref="A12:X12"/>
    <mergeCell ref="S14:T14"/>
    <mergeCell ref="V14:Y14"/>
    <mergeCell ref="A8:C8"/>
    <mergeCell ref="E8:O8"/>
    <mergeCell ref="A14:C14"/>
    <mergeCell ref="E14:O14"/>
    <mergeCell ref="B6:I6"/>
    <mergeCell ref="K6:W6"/>
    <mergeCell ref="A1:H1"/>
    <mergeCell ref="A2:Z2"/>
    <mergeCell ref="A3:Z3"/>
    <mergeCell ref="B5:I5"/>
    <mergeCell ref="K5:W5"/>
  </mergeCells>
  <printOptions/>
  <pageMargins left="0.59" right="0.44" top="0.31" bottom="0.46" header="0.4921259845" footer="0.4"/>
  <pageSetup fitToHeight="2"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S86"/>
  <sheetViews>
    <sheetView showGridLines="0" zoomScaleSheetLayoutView="75" zoomScalePageLayoutView="0" workbookViewId="0" topLeftCell="A1">
      <pane ySplit="7" topLeftCell="A8" activePane="bottomLeft" state="frozen"/>
      <selection pane="topLeft" activeCell="C12" sqref="C12"/>
      <selection pane="bottomLeft" activeCell="G33" sqref="G33"/>
    </sheetView>
  </sheetViews>
  <sheetFormatPr defaultColWidth="9.00390625" defaultRowHeight="12.75"/>
  <cols>
    <col min="1" max="1" width="26.00390625" style="1" customWidth="1"/>
    <col min="2" max="2" width="17.625" style="1" customWidth="1"/>
    <col min="3" max="3" width="15.875" style="444" customWidth="1"/>
    <col min="4" max="6" width="18.00390625" style="444" customWidth="1"/>
    <col min="7" max="7" width="16.375" style="444" customWidth="1"/>
    <col min="8" max="8" width="13.375" style="1" bestFit="1" customWidth="1"/>
    <col min="9" max="9" width="16.875" style="1" customWidth="1"/>
    <col min="10" max="10" width="8.625" style="1" customWidth="1"/>
    <col min="11" max="11" width="14.125" style="1" customWidth="1"/>
    <col min="12" max="16384" width="9.125" style="1" customWidth="1"/>
  </cols>
  <sheetData>
    <row r="1" spans="1:9" ht="20.25" thickBot="1">
      <c r="A1" s="673" t="s">
        <v>624</v>
      </c>
      <c r="B1" s="674"/>
      <c r="C1" s="674"/>
      <c r="D1" s="674"/>
      <c r="E1" s="674"/>
      <c r="F1" s="674"/>
      <c r="G1" s="674"/>
      <c r="H1" s="674"/>
      <c r="I1" s="675"/>
    </row>
    <row r="2" spans="1:11" ht="36" customHeight="1" thickBot="1">
      <c r="A2" s="676" t="s">
        <v>266</v>
      </c>
      <c r="B2" s="677"/>
      <c r="C2" s="677"/>
      <c r="D2" s="677"/>
      <c r="E2" s="677"/>
      <c r="F2" s="677"/>
      <c r="G2" s="678"/>
      <c r="H2" s="573"/>
      <c r="I2" s="574"/>
      <c r="K2" s="3"/>
    </row>
    <row r="3" spans="1:11" ht="13.5" thickBot="1">
      <c r="A3" s="679"/>
      <c r="B3" s="680"/>
      <c r="C3" s="680"/>
      <c r="D3" s="680"/>
      <c r="E3" s="680"/>
      <c r="F3" s="680"/>
      <c r="G3" s="681"/>
      <c r="H3" s="575"/>
      <c r="I3" s="576"/>
      <c r="K3" s="3"/>
    </row>
    <row r="4" spans="1:11" ht="13.5" thickBot="1">
      <c r="A4" s="625"/>
      <c r="B4" s="626"/>
      <c r="C4" s="431"/>
      <c r="D4" s="431"/>
      <c r="E4" s="431"/>
      <c r="F4" s="431"/>
      <c r="G4" s="447"/>
      <c r="H4" s="573"/>
      <c r="I4" s="577"/>
      <c r="K4" s="3"/>
    </row>
    <row r="5" spans="1:11" ht="13.5" thickBot="1">
      <c r="A5" s="625"/>
      <c r="B5" s="626"/>
      <c r="C5" s="431"/>
      <c r="D5" s="431"/>
      <c r="E5" s="431"/>
      <c r="F5" s="431"/>
      <c r="G5" s="447"/>
      <c r="H5" s="44"/>
      <c r="I5" s="98"/>
      <c r="K5" s="3"/>
    </row>
    <row r="6" spans="1:11" ht="13.5" thickBot="1">
      <c r="A6" s="18"/>
      <c r="B6" s="99" t="s">
        <v>11</v>
      </c>
      <c r="C6" s="445" t="s">
        <v>208</v>
      </c>
      <c r="D6" s="445" t="s">
        <v>0</v>
      </c>
      <c r="E6" s="445" t="s">
        <v>237</v>
      </c>
      <c r="F6" s="445" t="s">
        <v>246</v>
      </c>
      <c r="G6" s="432" t="s">
        <v>1</v>
      </c>
      <c r="H6" s="99" t="s">
        <v>5</v>
      </c>
      <c r="I6" s="100" t="s">
        <v>69</v>
      </c>
      <c r="K6" s="3"/>
    </row>
    <row r="7" spans="1:9" ht="21" customHeight="1" thickBot="1">
      <c r="A7" s="101" t="s">
        <v>71</v>
      </c>
      <c r="B7" s="102"/>
      <c r="C7" s="433"/>
      <c r="D7" s="433"/>
      <c r="E7" s="433"/>
      <c r="F7" s="433"/>
      <c r="G7" s="433"/>
      <c r="H7" s="102"/>
      <c r="I7" s="103"/>
    </row>
    <row r="8" spans="1:9" ht="18.75" customHeight="1">
      <c r="A8" s="591" t="s">
        <v>255</v>
      </c>
      <c r="B8" s="592">
        <v>2193</v>
      </c>
      <c r="C8" s="593">
        <v>1269.5</v>
      </c>
      <c r="D8" s="593">
        <v>4202.5</v>
      </c>
      <c r="E8" s="593">
        <v>414</v>
      </c>
      <c r="F8" s="594">
        <v>514.5</v>
      </c>
      <c r="G8" s="392">
        <f>SUM(B8:F8)</f>
        <v>8593.5</v>
      </c>
      <c r="H8" s="643"/>
      <c r="I8" s="33" t="s">
        <v>668</v>
      </c>
    </row>
    <row r="9" spans="1:9" ht="45.75" customHeight="1">
      <c r="A9" s="595" t="s">
        <v>656</v>
      </c>
      <c r="B9" s="596">
        <v>1976.1</v>
      </c>
      <c r="C9" s="636">
        <v>1118</v>
      </c>
      <c r="D9" s="636">
        <v>3990.7</v>
      </c>
      <c r="E9" s="636">
        <v>369.6</v>
      </c>
      <c r="F9" s="636">
        <v>491.5</v>
      </c>
      <c r="G9" s="393">
        <f>SUM(B9:F9)</f>
        <v>7945.9</v>
      </c>
      <c r="H9" s="643"/>
      <c r="I9" s="33" t="s">
        <v>668</v>
      </c>
    </row>
    <row r="10" spans="1:9" ht="38.25">
      <c r="A10" s="595" t="s">
        <v>256</v>
      </c>
      <c r="B10" s="649"/>
      <c r="C10" s="636">
        <v>212.38</v>
      </c>
      <c r="D10" s="636">
        <v>-496.67</v>
      </c>
      <c r="E10" s="636">
        <v>255.29</v>
      </c>
      <c r="F10" s="636">
        <v>29</v>
      </c>
      <c r="G10" s="448"/>
      <c r="H10" s="644"/>
      <c r="I10" s="107" t="s">
        <v>655</v>
      </c>
    </row>
    <row r="11" spans="1:10" ht="30" customHeight="1">
      <c r="A11" s="595" t="s">
        <v>211</v>
      </c>
      <c r="B11" s="620">
        <f>SUM(B9:B10)</f>
        <v>1976.1</v>
      </c>
      <c r="C11" s="637">
        <f>SUM(C9:C10)</f>
        <v>1330.38</v>
      </c>
      <c r="D11" s="637">
        <f>SUM(D9:D10)</f>
        <v>3494.0299999999997</v>
      </c>
      <c r="E11" s="637">
        <f>SUM(E9:E10)</f>
        <v>624.89</v>
      </c>
      <c r="F11" s="637">
        <f>SUM(F9:F10)</f>
        <v>520.5</v>
      </c>
      <c r="G11" s="608">
        <f>SUM(B11:F11)</f>
        <v>7945.900000000001</v>
      </c>
      <c r="H11" s="644"/>
      <c r="I11" s="107" t="s">
        <v>70</v>
      </c>
      <c r="J11" s="104"/>
    </row>
    <row r="12" spans="1:9" ht="25.5">
      <c r="A12" s="23" t="s">
        <v>2</v>
      </c>
      <c r="B12" s="590">
        <f>B11/$G$11</f>
        <v>0.2486942951710945</v>
      </c>
      <c r="C12" s="638">
        <f>C11/$G$11</f>
        <v>0.1674297436413748</v>
      </c>
      <c r="D12" s="638">
        <f>D11/$G$11</f>
        <v>0.43972740658704484</v>
      </c>
      <c r="E12" s="638">
        <f>E11/$G$11</f>
        <v>0.07864307378648107</v>
      </c>
      <c r="F12" s="638">
        <f>F11/$G$11</f>
        <v>0.0655054808140047</v>
      </c>
      <c r="G12" s="436">
        <f>SUM(B12:F12)</f>
        <v>0.9999999999999998</v>
      </c>
      <c r="H12" s="645"/>
      <c r="I12" s="107" t="s">
        <v>70</v>
      </c>
    </row>
    <row r="13" spans="1:9" ht="18" customHeight="1">
      <c r="A13" s="597" t="s">
        <v>4</v>
      </c>
      <c r="B13" s="598">
        <v>101.95</v>
      </c>
      <c r="C13" s="639">
        <v>58.6</v>
      </c>
      <c r="D13" s="639">
        <v>206.95</v>
      </c>
      <c r="E13" s="639">
        <v>49.01</v>
      </c>
      <c r="F13" s="639">
        <v>16.8</v>
      </c>
      <c r="G13" s="650">
        <f>SUM(B13:F13,H13)</f>
        <v>556.436</v>
      </c>
      <c r="H13" s="646">
        <v>123.126</v>
      </c>
      <c r="I13" s="107" t="s">
        <v>96</v>
      </c>
    </row>
    <row r="14" spans="1:9" ht="25.5">
      <c r="A14" s="23" t="s">
        <v>2</v>
      </c>
      <c r="B14" s="108">
        <f>B13/G13</f>
        <v>0.1832196335247899</v>
      </c>
      <c r="C14" s="640">
        <f>C13/G13</f>
        <v>0.10531309979943784</v>
      </c>
      <c r="D14" s="640">
        <f>D13/$G$13</f>
        <v>0.37192058026439695</v>
      </c>
      <c r="E14" s="640">
        <f>E13/$G$13</f>
        <v>0.08807841333055373</v>
      </c>
      <c r="F14" s="640">
        <f>F13/$G$13</f>
        <v>0.03019215147833713</v>
      </c>
      <c r="G14" s="449"/>
      <c r="H14" s="647">
        <f>H13/G13</f>
        <v>0.2212761216024844</v>
      </c>
      <c r="I14" s="107" t="s">
        <v>70</v>
      </c>
    </row>
    <row r="15" spans="1:9" ht="25.5">
      <c r="A15" s="110" t="s">
        <v>62</v>
      </c>
      <c r="B15" s="111">
        <f>B13/$G$13</f>
        <v>0.1832196335247899</v>
      </c>
      <c r="C15" s="641">
        <f>C13/$G$13</f>
        <v>0.10531309979943784</v>
      </c>
      <c r="D15" s="641">
        <f>D13/$G$13</f>
        <v>0.37192058026439695</v>
      </c>
      <c r="E15" s="641">
        <f>E13/$G$13</f>
        <v>0.08807841333055373</v>
      </c>
      <c r="F15" s="641">
        <f>F13/$G$13</f>
        <v>0.03019215147833713</v>
      </c>
      <c r="G15" s="450"/>
      <c r="H15" s="648">
        <f>H13/G13</f>
        <v>0.2212761216024844</v>
      </c>
      <c r="I15" s="107" t="s">
        <v>70</v>
      </c>
    </row>
    <row r="16" spans="1:11" ht="24" customHeight="1">
      <c r="A16" s="600" t="s">
        <v>257</v>
      </c>
      <c r="B16" s="621">
        <f>B11+B13</f>
        <v>2078.0499999999997</v>
      </c>
      <c r="C16" s="599">
        <f>C11+C13</f>
        <v>1388.98</v>
      </c>
      <c r="D16" s="599">
        <f>D11+D13</f>
        <v>3700.9799999999996</v>
      </c>
      <c r="E16" s="599">
        <f>E11+E13</f>
        <v>673.9</v>
      </c>
      <c r="F16" s="599">
        <f>F11+F13</f>
        <v>537.3</v>
      </c>
      <c r="G16" s="650">
        <f>B16+C16+D16+E16+F16</f>
        <v>8379.21</v>
      </c>
      <c r="H16" s="643"/>
      <c r="I16" s="107" t="s">
        <v>70</v>
      </c>
      <c r="K16" s="421"/>
    </row>
    <row r="17" spans="1:11" ht="39.75" customHeight="1" thickBot="1">
      <c r="A17" s="601" t="s">
        <v>258</v>
      </c>
      <c r="B17" s="651">
        <f>B16/$G$16</f>
        <v>0.24800070651051828</v>
      </c>
      <c r="C17" s="653">
        <f>C16/$G$16</f>
        <v>0.16576503035489026</v>
      </c>
      <c r="D17" s="653">
        <f>D16/$G$16</f>
        <v>0.44168603006727364</v>
      </c>
      <c r="E17" s="653">
        <f>E16/$G$16</f>
        <v>0.08042524295249791</v>
      </c>
      <c r="F17" s="654">
        <f>F16/$G$16</f>
        <v>0.0641229901148199</v>
      </c>
      <c r="G17" s="652">
        <f>B17+C17+D17+E17+F17</f>
        <v>1</v>
      </c>
      <c r="H17" s="645"/>
      <c r="I17" s="112" t="s">
        <v>70</v>
      </c>
      <c r="K17" s="420"/>
    </row>
    <row r="18" spans="1:9" s="115" customFormat="1" ht="15.75" thickBot="1">
      <c r="A18" s="101" t="s">
        <v>6</v>
      </c>
      <c r="B18" s="113"/>
      <c r="C18" s="435"/>
      <c r="D18" s="435"/>
      <c r="E18" s="435"/>
      <c r="F18" s="435"/>
      <c r="G18" s="435"/>
      <c r="H18" s="113"/>
      <c r="I18" s="114"/>
    </row>
    <row r="19" spans="1:12" ht="18" customHeight="1">
      <c r="A19" s="602" t="s">
        <v>7</v>
      </c>
      <c r="B19" s="603">
        <v>4889.94</v>
      </c>
      <c r="C19" s="604">
        <v>1693.36</v>
      </c>
      <c r="D19" s="604">
        <v>9565.63</v>
      </c>
      <c r="E19" s="604">
        <v>1939.87</v>
      </c>
      <c r="F19" s="604">
        <v>958.11</v>
      </c>
      <c r="G19" s="605">
        <f>SUM(B19:F19,H19)</f>
        <v>39491.75</v>
      </c>
      <c r="H19" s="603">
        <v>20444.84</v>
      </c>
      <c r="I19" s="107" t="s">
        <v>72</v>
      </c>
      <c r="L19" s="116"/>
    </row>
    <row r="20" spans="1:11" ht="25.5">
      <c r="A20" s="33" t="s">
        <v>2</v>
      </c>
      <c r="B20" s="108">
        <f>B19/G19</f>
        <v>0.12382181088455183</v>
      </c>
      <c r="C20" s="434">
        <f>C19/G19</f>
        <v>0.04287882912253825</v>
      </c>
      <c r="D20" s="434">
        <f>D19/$G$19</f>
        <v>0.24221843802819573</v>
      </c>
      <c r="E20" s="434">
        <f>E19/$G$19</f>
        <v>0.04912089233827318</v>
      </c>
      <c r="F20" s="434">
        <f>F19/$G$19</f>
        <v>0.02426101654142954</v>
      </c>
      <c r="G20" s="436">
        <f>SUM(B20+C20+D20+H20+E20+F20)</f>
        <v>1</v>
      </c>
      <c r="H20" s="108">
        <f>H19/G19</f>
        <v>0.5176990130850114</v>
      </c>
      <c r="I20" s="112" t="s">
        <v>70</v>
      </c>
      <c r="K20" s="117"/>
    </row>
    <row r="21" spans="1:9" s="456" customFormat="1" ht="34.5" customHeight="1">
      <c r="A21" s="454" t="s">
        <v>209</v>
      </c>
      <c r="B21" s="111">
        <f>B19/$G$19</f>
        <v>0.12382181088455183</v>
      </c>
      <c r="C21" s="641">
        <f>C19/$G$19</f>
        <v>0.04287882912253825</v>
      </c>
      <c r="D21" s="641">
        <f>D19/$G$19</f>
        <v>0.24221843802819573</v>
      </c>
      <c r="E21" s="641">
        <f>E19/$G$19</f>
        <v>0.04912089233827318</v>
      </c>
      <c r="F21" s="641">
        <f>F19/$G$19</f>
        <v>0.02426101654142954</v>
      </c>
      <c r="G21" s="455">
        <f>B21+C21+D21+E21+F21+H21</f>
        <v>1</v>
      </c>
      <c r="H21" s="111">
        <f>H19/G19</f>
        <v>0.5176990130850114</v>
      </c>
      <c r="I21" s="107" t="s">
        <v>70</v>
      </c>
    </row>
    <row r="22" spans="1:9" s="458" customFormat="1" ht="25.5">
      <c r="A22" s="454" t="s">
        <v>97</v>
      </c>
      <c r="B22" s="108">
        <f aca="true" t="shared" si="0" ref="B22:G22">B23/B9</f>
        <v>1.391123930975153</v>
      </c>
      <c r="C22" s="640">
        <f t="shared" si="0"/>
        <v>1.0193202146690519</v>
      </c>
      <c r="D22" s="640">
        <f t="shared" si="0"/>
        <v>1.1991379958403288</v>
      </c>
      <c r="E22" s="640">
        <f t="shared" si="0"/>
        <v>2.240800865800866</v>
      </c>
      <c r="F22" s="640">
        <f t="shared" si="0"/>
        <v>1</v>
      </c>
      <c r="G22" s="436">
        <f t="shared" si="0"/>
        <v>1.257717816735675</v>
      </c>
      <c r="H22" s="457"/>
      <c r="I22" s="107" t="s">
        <v>70</v>
      </c>
    </row>
    <row r="23" spans="1:10" s="458" customFormat="1" ht="24" customHeight="1">
      <c r="A23" s="595" t="s">
        <v>98</v>
      </c>
      <c r="B23" s="606">
        <v>2749</v>
      </c>
      <c r="C23" s="642">
        <v>1139.6</v>
      </c>
      <c r="D23" s="642">
        <v>4785.4</v>
      </c>
      <c r="E23" s="642">
        <v>828.2</v>
      </c>
      <c r="F23" s="642">
        <v>491.5</v>
      </c>
      <c r="G23" s="608">
        <f>SUM(B23:F23)</f>
        <v>9993.7</v>
      </c>
      <c r="H23" s="105"/>
      <c r="I23" s="33" t="s">
        <v>668</v>
      </c>
      <c r="J23" s="1"/>
    </row>
    <row r="24" spans="1:10" s="458" customFormat="1" ht="25.5">
      <c r="A24" s="595" t="s">
        <v>667</v>
      </c>
      <c r="B24" s="606">
        <v>2749</v>
      </c>
      <c r="C24" s="642">
        <v>1370.9</v>
      </c>
      <c r="D24" s="642">
        <v>4297.7</v>
      </c>
      <c r="E24" s="642">
        <v>1058.6</v>
      </c>
      <c r="F24" s="642">
        <v>517.5</v>
      </c>
      <c r="G24" s="608">
        <f>SUM(B24:F24)</f>
        <v>9993.699999999999</v>
      </c>
      <c r="H24" s="105"/>
      <c r="I24" s="33" t="s">
        <v>668</v>
      </c>
      <c r="J24" s="1"/>
    </row>
    <row r="25" spans="1:10" s="458" customFormat="1" ht="30" customHeight="1">
      <c r="A25" s="609" t="s">
        <v>664</v>
      </c>
      <c r="B25" s="610">
        <f>B24/$G$24</f>
        <v>0.27507329617659126</v>
      </c>
      <c r="C25" s="611">
        <f>C24/$G$24</f>
        <v>0.13717642114532158</v>
      </c>
      <c r="D25" s="611">
        <f>D24/$G$24</f>
        <v>0.4300409257832435</v>
      </c>
      <c r="E25" s="611">
        <f>E24/$G$24</f>
        <v>0.10592673384232067</v>
      </c>
      <c r="F25" s="611">
        <f>F24/$G$24</f>
        <v>0.0517826230525231</v>
      </c>
      <c r="G25" s="611">
        <f>SUM(B25:F25)</f>
        <v>1</v>
      </c>
      <c r="H25" s="105"/>
      <c r="I25" s="98" t="s">
        <v>70</v>
      </c>
      <c r="J25" s="459"/>
    </row>
    <row r="26" spans="1:9" ht="26.25" thickBot="1">
      <c r="A26" s="612" t="s">
        <v>23</v>
      </c>
      <c r="B26" s="613">
        <f>244215000/$G$24</f>
        <v>24436.895244003725</v>
      </c>
      <c r="C26" s="655">
        <f>244215000/$G$24</f>
        <v>24436.895244003725</v>
      </c>
      <c r="D26" s="655">
        <f>244215000/$G$24</f>
        <v>24436.895244003725</v>
      </c>
      <c r="E26" s="655">
        <f>244215000/$G$24</f>
        <v>24436.895244003725</v>
      </c>
      <c r="F26" s="656">
        <f>244215000/$G$24</f>
        <v>24436.895244003725</v>
      </c>
      <c r="G26" s="622"/>
      <c r="H26" s="623"/>
      <c r="I26" s="624" t="s">
        <v>73</v>
      </c>
    </row>
    <row r="27" spans="1:9" ht="15.75" thickBot="1">
      <c r="A27" s="101" t="s">
        <v>61</v>
      </c>
      <c r="B27" s="118"/>
      <c r="C27" s="437"/>
      <c r="D27" s="437"/>
      <c r="E27" s="437"/>
      <c r="F27" s="437"/>
      <c r="G27" s="437"/>
      <c r="H27" s="102"/>
      <c r="I27" s="119"/>
    </row>
    <row r="28" spans="1:9" ht="30" customHeight="1">
      <c r="A28" s="32" t="s">
        <v>658</v>
      </c>
      <c r="B28" s="614">
        <v>67177600.25</v>
      </c>
      <c r="C28" s="614">
        <v>33501111.36</v>
      </c>
      <c r="D28" s="614">
        <v>105023310.53</v>
      </c>
      <c r="E28" s="614">
        <v>25867840.25</v>
      </c>
      <c r="F28" s="614">
        <v>12645137.61</v>
      </c>
      <c r="G28" s="120">
        <f>SUM(B28:F28)</f>
        <v>244215000</v>
      </c>
      <c r="H28" s="121"/>
      <c r="I28" s="33" t="s">
        <v>668</v>
      </c>
    </row>
    <row r="29" spans="1:9" ht="30" customHeight="1" thickBot="1">
      <c r="A29" s="618"/>
      <c r="B29" s="615"/>
      <c r="C29" s="616"/>
      <c r="D29" s="616"/>
      <c r="E29" s="616"/>
      <c r="F29" s="616"/>
      <c r="G29" s="123"/>
      <c r="H29" s="106"/>
      <c r="I29" s="112" t="s">
        <v>70</v>
      </c>
    </row>
    <row r="30" spans="1:9" s="461" customFormat="1" ht="30" customHeight="1">
      <c r="A30" s="460" t="s">
        <v>214</v>
      </c>
      <c r="B30" s="617">
        <v>0</v>
      </c>
      <c r="C30" s="607">
        <v>0</v>
      </c>
      <c r="D30" s="607">
        <v>0</v>
      </c>
      <c r="E30" s="607">
        <v>0</v>
      </c>
      <c r="F30" s="607">
        <v>0</v>
      </c>
      <c r="G30" s="123">
        <f>SUM(B30:D30)</f>
        <v>0</v>
      </c>
      <c r="H30" s="109"/>
      <c r="I30" s="318" t="s">
        <v>74</v>
      </c>
    </row>
    <row r="31" spans="1:11" s="458" customFormat="1" ht="30" customHeight="1">
      <c r="A31" s="462" t="s">
        <v>232</v>
      </c>
      <c r="B31" s="606"/>
      <c r="C31" s="607"/>
      <c r="D31" s="607"/>
      <c r="E31" s="607"/>
      <c r="F31" s="607"/>
      <c r="G31" s="393"/>
      <c r="H31" s="105"/>
      <c r="I31" s="107" t="s">
        <v>68</v>
      </c>
      <c r="J31" s="463"/>
      <c r="K31" s="464"/>
    </row>
    <row r="32" spans="1:9" s="458" customFormat="1" ht="30" customHeight="1">
      <c r="A32" s="462" t="s">
        <v>659</v>
      </c>
      <c r="B32" s="606">
        <v>17509672.17</v>
      </c>
      <c r="C32" s="607">
        <v>5850467.51</v>
      </c>
      <c r="D32" s="607">
        <v>15708977.91</v>
      </c>
      <c r="E32" s="607">
        <v>5690498.7</v>
      </c>
      <c r="F32" s="607">
        <v>1243383.71</v>
      </c>
      <c r="G32" s="123">
        <f>SUM(B32:F32)</f>
        <v>46003000.00000001</v>
      </c>
      <c r="H32" s="105"/>
      <c r="I32" s="462" t="s">
        <v>233</v>
      </c>
    </row>
    <row r="33" spans="1:19" s="458" customFormat="1" ht="35.25" customHeight="1">
      <c r="A33" s="466" t="s">
        <v>660</v>
      </c>
      <c r="B33" s="467">
        <f>B28-B30+B31+B32</f>
        <v>84687272.42</v>
      </c>
      <c r="C33" s="122">
        <f>C28-C30+C31+C32</f>
        <v>39351578.87</v>
      </c>
      <c r="D33" s="122">
        <f>D28-D30+D31+D32</f>
        <v>120732288.44</v>
      </c>
      <c r="E33" s="122">
        <f>E28-E30+E31+E32</f>
        <v>31558338.95</v>
      </c>
      <c r="F33" s="122">
        <f>F28-F30+F31+F32</f>
        <v>13888521.32</v>
      </c>
      <c r="G33" s="468">
        <f>SUM(B33:F33)</f>
        <v>290218000</v>
      </c>
      <c r="H33" s="105"/>
      <c r="I33" s="107" t="s">
        <v>70</v>
      </c>
      <c r="J33" s="469"/>
      <c r="L33" s="469"/>
      <c r="S33" s="458">
        <f>G29/9994</f>
        <v>0</v>
      </c>
    </row>
    <row r="34" spans="1:9" s="458" customFormat="1" ht="35.25" customHeight="1">
      <c r="A34" s="470" t="s">
        <v>99</v>
      </c>
      <c r="B34" s="467">
        <f>'Specifikace nákladů'!I84</f>
        <v>20263430.36996246</v>
      </c>
      <c r="C34" s="123">
        <f>'Specifikace nákladů'!J84</f>
        <v>12865507.604662197</v>
      </c>
      <c r="D34" s="123">
        <f>'Specifikace nákladů'!K84</f>
        <v>36506478.5931505</v>
      </c>
      <c r="E34" s="123">
        <f>'Specifikace nákladů'!L84</f>
        <v>6757002.741020054</v>
      </c>
      <c r="F34" s="123">
        <f>'Specifikace nákladů'!M84</f>
        <v>5088872.691204796</v>
      </c>
      <c r="G34" s="468">
        <f>SUM(B34:F34)</f>
        <v>81481292.00000001</v>
      </c>
      <c r="H34" s="105"/>
      <c r="I34" s="107" t="s">
        <v>70</v>
      </c>
    </row>
    <row r="35" spans="1:9" s="458" customFormat="1" ht="35.25" customHeight="1">
      <c r="A35" s="470" t="s">
        <v>657</v>
      </c>
      <c r="B35" s="467">
        <f>B33-B34</f>
        <v>64423842.05003754</v>
      </c>
      <c r="C35" s="123">
        <f>C33-C34</f>
        <v>26486071.265337802</v>
      </c>
      <c r="D35" s="123">
        <f>D33-D34</f>
        <v>84225809.8468495</v>
      </c>
      <c r="E35" s="123">
        <f>E33-E34</f>
        <v>24801336.208979946</v>
      </c>
      <c r="F35" s="123">
        <f>F33-F34</f>
        <v>8799648.628795205</v>
      </c>
      <c r="G35" s="471"/>
      <c r="H35" s="105"/>
      <c r="I35" s="107" t="s">
        <v>70</v>
      </c>
    </row>
    <row r="36" spans="1:9" s="458" customFormat="1" ht="25.5">
      <c r="A36" s="474" t="s">
        <v>264</v>
      </c>
      <c r="B36" s="472"/>
      <c r="C36" s="473"/>
      <c r="D36" s="473"/>
      <c r="E36" s="473"/>
      <c r="F36" s="473"/>
      <c r="G36" s="393">
        <f>B36+C36+D36+E36+F36+H36</f>
        <v>0</v>
      </c>
      <c r="H36" s="64"/>
      <c r="I36" s="107" t="s">
        <v>75</v>
      </c>
    </row>
    <row r="37" spans="1:9" s="458" customFormat="1" ht="25.5">
      <c r="A37" s="597" t="s">
        <v>81</v>
      </c>
      <c r="B37" s="472">
        <v>1789091</v>
      </c>
      <c r="C37" s="473">
        <v>1945738</v>
      </c>
      <c r="D37" s="473">
        <v>1853042</v>
      </c>
      <c r="E37" s="473">
        <v>1660245</v>
      </c>
      <c r="F37" s="473">
        <v>132884</v>
      </c>
      <c r="G37" s="123">
        <f>B37+C37+D37+E37+F37</f>
        <v>7381000</v>
      </c>
      <c r="H37" s="64">
        <v>0</v>
      </c>
      <c r="I37" s="107" t="s">
        <v>75</v>
      </c>
    </row>
    <row r="38" spans="1:9" s="458" customFormat="1" ht="25.5">
      <c r="A38" s="618" t="s">
        <v>265</v>
      </c>
      <c r="B38" s="472"/>
      <c r="C38" s="473"/>
      <c r="D38" s="473"/>
      <c r="E38" s="473"/>
      <c r="F38" s="473"/>
      <c r="G38" s="123"/>
      <c r="H38" s="64"/>
      <c r="I38" s="98" t="s">
        <v>75</v>
      </c>
    </row>
    <row r="39" spans="1:10" ht="39.75" customHeight="1" thickBot="1">
      <c r="A39" s="619" t="s">
        <v>234</v>
      </c>
      <c r="B39" s="627">
        <v>5293827</v>
      </c>
      <c r="C39" s="628">
        <v>5757338</v>
      </c>
      <c r="D39" s="628">
        <v>5483056</v>
      </c>
      <c r="E39" s="628">
        <v>4912581</v>
      </c>
      <c r="F39" s="628">
        <v>393198</v>
      </c>
      <c r="G39" s="465">
        <f>B39+C39+D39+E39+F39+H39</f>
        <v>24340000</v>
      </c>
      <c r="H39" s="92">
        <v>2500000</v>
      </c>
      <c r="I39" s="453" t="s">
        <v>75</v>
      </c>
      <c r="J39" s="124"/>
    </row>
    <row r="40" spans="1:10" s="116" customFormat="1" ht="12.75">
      <c r="A40" s="125"/>
      <c r="B40" s="126"/>
      <c r="C40" s="438"/>
      <c r="D40" s="438"/>
      <c r="E40" s="438"/>
      <c r="F40" s="438"/>
      <c r="G40" s="451"/>
      <c r="H40" s="127"/>
      <c r="I40" s="128"/>
      <c r="J40" s="127"/>
    </row>
    <row r="41" spans="1:10" s="116" customFormat="1" ht="12.75">
      <c r="A41" s="129"/>
      <c r="B41" s="130"/>
      <c r="C41" s="439"/>
      <c r="D41" s="439"/>
      <c r="E41" s="439"/>
      <c r="F41" s="439"/>
      <c r="G41" s="451"/>
      <c r="H41" s="127"/>
      <c r="I41" s="128"/>
      <c r="J41" s="127"/>
    </row>
    <row r="42" spans="1:10" s="116" customFormat="1" ht="12.75">
      <c r="A42" s="129"/>
      <c r="B42" s="125"/>
      <c r="C42" s="440"/>
      <c r="D42" s="442"/>
      <c r="E42" s="442"/>
      <c r="F42" s="442"/>
      <c r="G42" s="442"/>
      <c r="H42" s="131"/>
      <c r="I42" s="131"/>
      <c r="J42" s="127"/>
    </row>
    <row r="43" spans="1:10" s="116" customFormat="1" ht="12.75">
      <c r="A43" s="129"/>
      <c r="B43" s="132"/>
      <c r="C43" s="441"/>
      <c r="D43" s="446"/>
      <c r="E43" s="446"/>
      <c r="F43" s="446"/>
      <c r="G43" s="452"/>
      <c r="I43" s="131"/>
      <c r="J43" s="128"/>
    </row>
    <row r="44" spans="1:10" s="116" customFormat="1" ht="12.75">
      <c r="A44" s="129"/>
      <c r="B44" s="131"/>
      <c r="C44" s="442"/>
      <c r="D44" s="442"/>
      <c r="E44" s="442"/>
      <c r="F44" s="442"/>
      <c r="G44" s="442"/>
      <c r="H44" s="131"/>
      <c r="I44" s="131"/>
      <c r="J44" s="128"/>
    </row>
    <row r="45" spans="1:11" ht="12.75">
      <c r="A45" s="129"/>
      <c r="B45" s="131"/>
      <c r="C45" s="442"/>
      <c r="D45" s="442"/>
      <c r="E45" s="442"/>
      <c r="F45" s="442"/>
      <c r="G45" s="442"/>
      <c r="H45" s="131"/>
      <c r="I45" s="131"/>
      <c r="J45" s="128"/>
      <c r="K45" s="116"/>
    </row>
    <row r="46" spans="1:11" ht="12.75">
      <c r="A46" s="129"/>
      <c r="B46" s="131"/>
      <c r="C46" s="442"/>
      <c r="D46" s="442"/>
      <c r="E46" s="442"/>
      <c r="F46" s="442"/>
      <c r="G46" s="442"/>
      <c r="H46" s="131"/>
      <c r="I46" s="131"/>
      <c r="J46" s="128"/>
      <c r="K46" s="116"/>
    </row>
    <row r="47" spans="1:10" ht="12.75">
      <c r="A47" s="129"/>
      <c r="B47" s="6"/>
      <c r="C47" s="443"/>
      <c r="D47" s="443"/>
      <c r="E47" s="443"/>
      <c r="F47" s="443"/>
      <c r="G47" s="443"/>
      <c r="H47" s="6"/>
      <c r="I47" s="6"/>
      <c r="J47" s="128"/>
    </row>
    <row r="48" spans="1:10" ht="12.75">
      <c r="A48" s="129"/>
      <c r="B48" s="6"/>
      <c r="C48" s="443"/>
      <c r="D48" s="443"/>
      <c r="E48" s="443"/>
      <c r="F48" s="443"/>
      <c r="G48" s="443"/>
      <c r="H48" s="6"/>
      <c r="I48" s="6"/>
      <c r="J48" s="3"/>
    </row>
    <row r="49" spans="1:10" ht="12.75">
      <c r="A49" s="129"/>
      <c r="B49" s="6"/>
      <c r="C49" s="443"/>
      <c r="D49" s="443"/>
      <c r="E49" s="443"/>
      <c r="F49" s="443"/>
      <c r="G49" s="443"/>
      <c r="H49" s="6"/>
      <c r="I49" s="6"/>
      <c r="J49" s="3"/>
    </row>
    <row r="50" spans="1:10" ht="12.75">
      <c r="A50" s="129"/>
      <c r="B50" s="6"/>
      <c r="C50" s="443"/>
      <c r="D50" s="443"/>
      <c r="E50" s="443"/>
      <c r="F50" s="443"/>
      <c r="G50" s="443"/>
      <c r="H50" s="6"/>
      <c r="I50" s="6"/>
      <c r="J50" s="3"/>
    </row>
    <row r="51" spans="1:10" ht="12.75">
      <c r="A51" s="129"/>
      <c r="B51" s="6"/>
      <c r="C51" s="443"/>
      <c r="D51" s="443"/>
      <c r="E51" s="443"/>
      <c r="F51" s="443"/>
      <c r="G51" s="443"/>
      <c r="H51" s="6"/>
      <c r="I51" s="6"/>
      <c r="J51" s="3"/>
    </row>
    <row r="52" ht="12.75">
      <c r="J52" s="3"/>
    </row>
    <row r="80" ht="12.75">
      <c r="I80" s="3"/>
    </row>
    <row r="81" spans="1:8" ht="12.75">
      <c r="A81" s="3"/>
      <c r="B81" s="3"/>
      <c r="C81" s="3"/>
      <c r="D81" s="3"/>
      <c r="E81" s="3"/>
      <c r="F81" s="3"/>
      <c r="G81" s="3"/>
      <c r="H81" s="3"/>
    </row>
    <row r="82" spans="1:8" ht="12.75">
      <c r="A82" s="128"/>
      <c r="B82" s="128"/>
      <c r="C82" s="128"/>
      <c r="D82" s="128"/>
      <c r="E82" s="128"/>
      <c r="F82" s="128"/>
      <c r="G82" s="128"/>
      <c r="H82" s="128"/>
    </row>
    <row r="83" spans="1:8" ht="12.75">
      <c r="A83" s="128"/>
      <c r="B83" s="128"/>
      <c r="C83" s="128"/>
      <c r="D83" s="128"/>
      <c r="E83" s="128"/>
      <c r="F83" s="128"/>
      <c r="G83" s="128"/>
      <c r="H83" s="128"/>
    </row>
    <row r="84" spans="1:8" ht="12.75">
      <c r="A84" s="128"/>
      <c r="B84" s="128"/>
      <c r="C84" s="128"/>
      <c r="D84" s="128"/>
      <c r="E84" s="128"/>
      <c r="F84" s="128"/>
      <c r="G84" s="128"/>
      <c r="H84" s="128"/>
    </row>
    <row r="85" spans="1:8" ht="12.75">
      <c r="A85" s="128"/>
      <c r="B85" s="128"/>
      <c r="C85" s="128"/>
      <c r="D85" s="128"/>
      <c r="E85" s="128"/>
      <c r="F85" s="128"/>
      <c r="G85" s="128"/>
      <c r="H85" s="128"/>
    </row>
    <row r="86" spans="1:8" ht="12.75">
      <c r="A86" s="128"/>
      <c r="B86" s="128"/>
      <c r="C86" s="128"/>
      <c r="D86" s="128"/>
      <c r="E86" s="128"/>
      <c r="F86" s="128"/>
      <c r="G86" s="128"/>
      <c r="H86" s="128"/>
    </row>
  </sheetData>
  <sheetProtection/>
  <mergeCells count="2">
    <mergeCell ref="A1:I1"/>
    <mergeCell ref="A2:G3"/>
  </mergeCells>
  <printOptions/>
  <pageMargins left="0.3937007874015748" right="0.28" top="0.58" bottom="0.2" header="0.75" footer="0.2"/>
  <pageSetup fitToHeight="1"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168"/>
  <sheetViews>
    <sheetView showGridLines="0" zoomScaleSheetLayoutView="75" zoomScalePageLayoutView="0" workbookViewId="0" topLeftCell="A43">
      <selection activeCell="C67" sqref="C67"/>
    </sheetView>
  </sheetViews>
  <sheetFormatPr defaultColWidth="9.00390625" defaultRowHeight="12.75"/>
  <cols>
    <col min="1" max="1" width="21.125" style="0" customWidth="1"/>
    <col min="2" max="2" width="14.625" style="0" customWidth="1"/>
    <col min="3" max="3" width="15.00390625" style="0" customWidth="1"/>
    <col min="4" max="6" width="16.625" style="0" customWidth="1"/>
    <col min="7" max="7" width="16.375" style="0" customWidth="1"/>
    <col min="8" max="8" width="14.375" style="0" customWidth="1"/>
    <col min="9" max="9" width="17.125" style="0" customWidth="1"/>
    <col min="10" max="10" width="13.00390625" style="0" customWidth="1"/>
    <col min="11" max="12" width="7.375" style="0" customWidth="1"/>
  </cols>
  <sheetData>
    <row r="1" spans="1:8" ht="21" thickBot="1">
      <c r="A1" s="697" t="s">
        <v>625</v>
      </c>
      <c r="B1" s="698"/>
      <c r="C1" s="698"/>
      <c r="D1" s="698"/>
      <c r="E1" s="698"/>
      <c r="F1" s="698"/>
      <c r="G1" s="698"/>
      <c r="H1" s="699"/>
    </row>
    <row r="2" spans="1:8" ht="13.5" thickBot="1">
      <c r="A2" s="18"/>
      <c r="B2" s="19" t="s">
        <v>11</v>
      </c>
      <c r="C2" s="19" t="s">
        <v>208</v>
      </c>
      <c r="D2" s="19" t="s">
        <v>0</v>
      </c>
      <c r="E2" s="19" t="s">
        <v>237</v>
      </c>
      <c r="F2" s="19" t="s">
        <v>246</v>
      </c>
      <c r="G2" s="19" t="s">
        <v>1</v>
      </c>
      <c r="H2" s="18" t="s">
        <v>5</v>
      </c>
    </row>
    <row r="3" spans="1:8" ht="12.75">
      <c r="A3" s="361" t="s">
        <v>3</v>
      </c>
      <c r="B3" s="20">
        <f>'Koeficienty a ukazatele'!B9</f>
        <v>1976.1</v>
      </c>
      <c r="C3" s="20">
        <f>'Koeficienty a ukazatele'!C9</f>
        <v>1118</v>
      </c>
      <c r="D3" s="20">
        <f>'Koeficienty a ukazatele'!D9</f>
        <v>3990.7</v>
      </c>
      <c r="E3" s="20">
        <f>'Koeficienty a ukazatele'!E9</f>
        <v>369.6</v>
      </c>
      <c r="F3" s="20">
        <f>'Koeficienty a ukazatele'!F9</f>
        <v>491.5</v>
      </c>
      <c r="G3" s="20">
        <f>'Koeficienty a ukazatele'!G9</f>
        <v>7945.9</v>
      </c>
      <c r="H3" s="21"/>
    </row>
    <row r="4" spans="1:8" ht="33.75">
      <c r="A4" s="362" t="s">
        <v>263</v>
      </c>
      <c r="B4" s="22">
        <f>'Koeficienty a ukazatele'!B10</f>
        <v>0</v>
      </c>
      <c r="C4" s="22">
        <f>'Koeficienty a ukazatele'!C10</f>
        <v>212.38</v>
      </c>
      <c r="D4" s="22">
        <f>'Koeficienty a ukazatele'!D10</f>
        <v>-496.67</v>
      </c>
      <c r="E4" s="22">
        <f>'Koeficienty a ukazatele'!E10</f>
        <v>255.29</v>
      </c>
      <c r="F4" s="22">
        <f>'Koeficienty a ukazatele'!F10</f>
        <v>29</v>
      </c>
      <c r="G4" s="22">
        <f>'Koeficienty a ukazatele'!G10</f>
        <v>0</v>
      </c>
      <c r="H4" s="86"/>
    </row>
    <row r="5" spans="1:8" ht="33.75">
      <c r="A5" s="363" t="s">
        <v>262</v>
      </c>
      <c r="B5" s="22">
        <f>'Koeficienty a ukazatele'!B11</f>
        <v>1976.1</v>
      </c>
      <c r="C5" s="22">
        <f>'Koeficienty a ukazatele'!C11</f>
        <v>1330.38</v>
      </c>
      <c r="D5" s="22">
        <f>'Koeficienty a ukazatele'!D11</f>
        <v>3494.0299999999997</v>
      </c>
      <c r="E5" s="22">
        <f>'Koeficienty a ukazatele'!E11</f>
        <v>624.89</v>
      </c>
      <c r="F5" s="22">
        <f>'Koeficienty a ukazatele'!F11</f>
        <v>520.5</v>
      </c>
      <c r="G5" s="22">
        <f>'Koeficienty a ukazatele'!G11</f>
        <v>7945.900000000001</v>
      </c>
      <c r="H5" s="86"/>
    </row>
    <row r="6" spans="1:8" ht="17.25" customHeight="1">
      <c r="A6" s="364" t="s">
        <v>210</v>
      </c>
      <c r="B6" s="22">
        <f>'Koeficienty a ukazatele'!B12</f>
        <v>0.2486942951710945</v>
      </c>
      <c r="C6" s="22">
        <f>'Koeficienty a ukazatele'!C12</f>
        <v>0.1674297436413748</v>
      </c>
      <c r="D6" s="22">
        <f>'Koeficienty a ukazatele'!D12</f>
        <v>0.43972740658704484</v>
      </c>
      <c r="E6" s="22">
        <f>'Koeficienty a ukazatele'!E12</f>
        <v>0.07864307378648107</v>
      </c>
      <c r="F6" s="22">
        <f>'Koeficienty a ukazatele'!F12</f>
        <v>0.0655054808140047</v>
      </c>
      <c r="G6" s="22">
        <f>'Koeficienty a ukazatele'!G12</f>
        <v>0.9999999999999998</v>
      </c>
      <c r="H6" s="86"/>
    </row>
    <row r="7" spans="1:8" ht="18" customHeight="1">
      <c r="A7" s="364" t="s">
        <v>4</v>
      </c>
      <c r="B7" s="22">
        <f>'Koeficienty a ukazatele'!B13</f>
        <v>101.95</v>
      </c>
      <c r="C7" s="22">
        <f>'Koeficienty a ukazatele'!C13</f>
        <v>58.6</v>
      </c>
      <c r="D7" s="22">
        <f>'Koeficienty a ukazatele'!D13</f>
        <v>206.95</v>
      </c>
      <c r="E7" s="22">
        <f>'Koeficienty a ukazatele'!E13</f>
        <v>49.01</v>
      </c>
      <c r="F7" s="22">
        <f>'Koeficienty a ukazatele'!F13</f>
        <v>16.8</v>
      </c>
      <c r="G7" s="22">
        <f>'Koeficienty a ukazatele'!G13</f>
        <v>556.436</v>
      </c>
      <c r="H7" s="24">
        <f>'Koeficienty a ukazatele'!H13</f>
        <v>123.126</v>
      </c>
    </row>
    <row r="8" spans="1:8" ht="15" customHeight="1" thickBot="1">
      <c r="A8" s="365" t="s">
        <v>2</v>
      </c>
      <c r="B8" s="25">
        <f>'Koeficienty a ukazatele'!B14</f>
        <v>0.1832196335247899</v>
      </c>
      <c r="C8" s="25">
        <f>'Koeficienty a ukazatele'!C14</f>
        <v>0.10531309979943784</v>
      </c>
      <c r="D8" s="25">
        <f>'Koeficienty a ukazatele'!D14</f>
        <v>0.37192058026439695</v>
      </c>
      <c r="E8" s="25">
        <f>'Koeficienty a ukazatele'!E14</f>
        <v>0.08807841333055373</v>
      </c>
      <c r="F8" s="25">
        <f>'Koeficienty a ukazatele'!F14</f>
        <v>0.03019215147833713</v>
      </c>
      <c r="G8" s="25">
        <f>'Koeficienty a ukazatele'!G14</f>
        <v>0</v>
      </c>
      <c r="H8" s="26">
        <f>'Koeficienty a ukazatele'!H14</f>
        <v>0.2212761216024844</v>
      </c>
    </row>
    <row r="9" spans="1:8" s="2" customFormat="1" ht="13.5" thickBot="1">
      <c r="A9" s="27" t="s">
        <v>62</v>
      </c>
      <c r="B9" s="28">
        <f>'Koeficienty a ukazatele'!B15</f>
        <v>0.1832196335247899</v>
      </c>
      <c r="C9" s="28">
        <f>'Koeficienty a ukazatele'!C15</f>
        <v>0.10531309979943784</v>
      </c>
      <c r="D9" s="28">
        <f>'Koeficienty a ukazatele'!D15</f>
        <v>0.37192058026439695</v>
      </c>
      <c r="E9" s="28">
        <f>'Koeficienty a ukazatele'!E15</f>
        <v>0.08807841333055373</v>
      </c>
      <c r="F9" s="28">
        <f>'Koeficienty a ukazatele'!F15</f>
        <v>0.03019215147833713</v>
      </c>
      <c r="G9" s="28">
        <f>'Koeficienty a ukazatele'!G15</f>
        <v>0</v>
      </c>
      <c r="H9" s="29">
        <f>'Koeficienty a ukazatele'!H15</f>
        <v>0.2212761216024844</v>
      </c>
    </row>
    <row r="10" spans="1:8" ht="23.25" thickBot="1">
      <c r="A10" s="366" t="s">
        <v>215</v>
      </c>
      <c r="B10" s="30">
        <f>B5+B7</f>
        <v>2078.0499999999997</v>
      </c>
      <c r="C10" s="30">
        <f>C5+C7</f>
        <v>1388.98</v>
      </c>
      <c r="D10" s="30">
        <f>D5+D7</f>
        <v>3700.9799999999996</v>
      </c>
      <c r="E10" s="30">
        <f>E5+E7</f>
        <v>673.9</v>
      </c>
      <c r="F10" s="30">
        <f>F5+F7</f>
        <v>537.3</v>
      </c>
      <c r="G10" s="30">
        <f>SUM(B10:F10)</f>
        <v>8379.21</v>
      </c>
      <c r="H10" s="87"/>
    </row>
    <row r="11" spans="1:8" ht="39" thickBot="1">
      <c r="A11" s="31" t="s">
        <v>261</v>
      </c>
      <c r="B11" s="28">
        <f>B10/G10</f>
        <v>0.24800070651051828</v>
      </c>
      <c r="C11" s="28">
        <f>C10/G10</f>
        <v>0.16576503035489026</v>
      </c>
      <c r="D11" s="28">
        <f>D10/$G$10</f>
        <v>0.44168603006727364</v>
      </c>
      <c r="E11" s="28">
        <f>E10/$G$10</f>
        <v>0.08042524295249791</v>
      </c>
      <c r="F11" s="28">
        <f>F10/$G$10</f>
        <v>0.0641229901148199</v>
      </c>
      <c r="G11" s="28">
        <f>SUM(B11:F11)</f>
        <v>1</v>
      </c>
      <c r="H11" s="88"/>
    </row>
    <row r="12" spans="1:8" ht="15.75" thickBot="1">
      <c r="A12" s="684" t="s">
        <v>6</v>
      </c>
      <c r="B12" s="685"/>
      <c r="C12" s="685"/>
      <c r="D12" s="685"/>
      <c r="E12" s="685"/>
      <c r="F12" s="685"/>
      <c r="G12" s="685"/>
      <c r="H12" s="686"/>
    </row>
    <row r="13" spans="1:8" ht="12.75">
      <c r="A13" s="367" t="s">
        <v>7</v>
      </c>
      <c r="B13" s="370">
        <f>'Koeficienty a ukazatele'!B19</f>
        <v>4889.94</v>
      </c>
      <c r="C13" s="370">
        <f>'Koeficienty a ukazatele'!C19</f>
        <v>1693.36</v>
      </c>
      <c r="D13" s="370">
        <f>'Koeficienty a ukazatele'!D19</f>
        <v>9565.63</v>
      </c>
      <c r="E13" s="370">
        <f>'Koeficienty a ukazatele'!E19</f>
        <v>1939.87</v>
      </c>
      <c r="F13" s="370">
        <f>'Koeficienty a ukazatele'!F19</f>
        <v>958.11</v>
      </c>
      <c r="G13" s="370">
        <f>SUM(B13:F13,H13)</f>
        <v>39491.75</v>
      </c>
      <c r="H13" s="370">
        <f>'Koeficienty a ukazatele'!H19</f>
        <v>20444.84</v>
      </c>
    </row>
    <row r="14" spans="1:8" ht="13.5" thickBot="1">
      <c r="A14" s="368" t="s">
        <v>2</v>
      </c>
      <c r="B14" s="26">
        <f>B13/G13</f>
        <v>0.12382181088455183</v>
      </c>
      <c r="C14" s="26">
        <f>C13/G13</f>
        <v>0.04287882912253825</v>
      </c>
      <c r="D14" s="26">
        <f>D13/G13</f>
        <v>0.24221843802819573</v>
      </c>
      <c r="E14" s="26"/>
      <c r="F14" s="26"/>
      <c r="G14" s="376">
        <f>SUM(B14+C14+D14+H14+E14+F14)</f>
        <v>0.9266180911202972</v>
      </c>
      <c r="H14" s="26">
        <f>H13/G13</f>
        <v>0.5176990130850114</v>
      </c>
    </row>
    <row r="15" spans="1:8" ht="13.5" thickBot="1">
      <c r="A15" s="90" t="s">
        <v>216</v>
      </c>
      <c r="B15" s="29">
        <f>B13/G13</f>
        <v>0.12382181088455183</v>
      </c>
      <c r="C15" s="29">
        <f>C13/G13</f>
        <v>0.04287882912253825</v>
      </c>
      <c r="D15" s="29">
        <f>D13/$G$13</f>
        <v>0.24221843802819573</v>
      </c>
      <c r="E15" s="29">
        <f>E13/$G$13</f>
        <v>0.04912089233827318</v>
      </c>
      <c r="F15" s="29">
        <f>F13/$G$13</f>
        <v>0.02426101654142954</v>
      </c>
      <c r="G15" s="376">
        <f>SUM(B15+C15+D15+H15+E15+F15)</f>
        <v>1</v>
      </c>
      <c r="H15" s="29">
        <f>H13/G13</f>
        <v>0.5176990130850114</v>
      </c>
    </row>
    <row r="16" spans="1:8" ht="26.25" customHeight="1" thickBot="1">
      <c r="A16" s="359" t="s">
        <v>217</v>
      </c>
      <c r="B16" s="34">
        <f>'Koeficienty a ukazatele'!B22</f>
        <v>1.391123930975153</v>
      </c>
      <c r="C16" s="34">
        <f>'Koeficienty a ukazatele'!C22</f>
        <v>1.0193202146690519</v>
      </c>
      <c r="D16" s="34">
        <f>'Koeficienty a ukazatele'!D22</f>
        <v>1.1991379958403288</v>
      </c>
      <c r="E16" s="34">
        <f>'Koeficienty a ukazatele'!E22</f>
        <v>2.240800865800866</v>
      </c>
      <c r="F16" s="34">
        <f>'Koeficienty a ukazatele'!F22</f>
        <v>1</v>
      </c>
      <c r="G16" s="34">
        <f>'Koeficienty a ukazatele'!G22</f>
        <v>1.257717816735675</v>
      </c>
      <c r="H16" s="86"/>
    </row>
    <row r="17" spans="1:8" ht="36" customHeight="1" thickBot="1">
      <c r="A17" s="35" t="s">
        <v>260</v>
      </c>
      <c r="B17" s="36">
        <f>'Koeficienty a ukazatele'!B24</f>
        <v>2749</v>
      </c>
      <c r="C17" s="36">
        <f>'Koeficienty a ukazatele'!C24</f>
        <v>1370.9</v>
      </c>
      <c r="D17" s="36">
        <f>'Koeficienty a ukazatele'!D24</f>
        <v>4297.7</v>
      </c>
      <c r="E17" s="36">
        <f>'Koeficienty a ukazatele'!E24</f>
        <v>1058.6</v>
      </c>
      <c r="F17" s="36">
        <f>'Koeficienty a ukazatele'!F24</f>
        <v>517.5</v>
      </c>
      <c r="G17" s="36">
        <f>'Koeficienty a ukazatele'!G24</f>
        <v>9993.699999999999</v>
      </c>
      <c r="H17" s="86"/>
    </row>
    <row r="18" spans="1:8" ht="26.25" thickBot="1">
      <c r="A18" s="37" t="s">
        <v>218</v>
      </c>
      <c r="B18" s="29">
        <f>'Koeficienty a ukazatele'!B25</f>
        <v>0.27507329617659126</v>
      </c>
      <c r="C18" s="29">
        <f>'Koeficienty a ukazatele'!C25</f>
        <v>0.13717642114532158</v>
      </c>
      <c r="D18" s="29">
        <f>'Koeficienty a ukazatele'!D25</f>
        <v>0.4300409257832435</v>
      </c>
      <c r="E18" s="29">
        <f>'Koeficienty a ukazatele'!E25</f>
        <v>0.10592673384232067</v>
      </c>
      <c r="F18" s="29">
        <f>'Koeficienty a ukazatele'!F25</f>
        <v>0.0517826230525231</v>
      </c>
      <c r="G18" s="29">
        <f>'Koeficienty a ukazatele'!G25</f>
        <v>1</v>
      </c>
      <c r="H18" s="86"/>
    </row>
    <row r="19" spans="1:8" ht="22.5" customHeight="1" thickBot="1">
      <c r="A19" s="38"/>
      <c r="B19" s="38"/>
      <c r="C19" s="38"/>
      <c r="D19" s="38"/>
      <c r="E19" s="38"/>
      <c r="F19" s="38"/>
      <c r="G19" s="38"/>
      <c r="H19" s="38"/>
    </row>
    <row r="20" spans="1:8" ht="45" customHeight="1" thickBot="1">
      <c r="A20" s="684" t="s">
        <v>102</v>
      </c>
      <c r="B20" s="685"/>
      <c r="C20" s="685"/>
      <c r="D20" s="685"/>
      <c r="E20" s="685"/>
      <c r="F20" s="685"/>
      <c r="G20" s="685"/>
      <c r="H20" s="686"/>
    </row>
    <row r="21" spans="1:8" ht="13.5" thickBot="1">
      <c r="A21" s="15"/>
      <c r="B21" s="16"/>
      <c r="C21" s="16"/>
      <c r="D21" s="16"/>
      <c r="E21" s="16"/>
      <c r="F21" s="16"/>
      <c r="G21" s="16"/>
      <c r="H21" s="17"/>
    </row>
    <row r="22" spans="1:8" ht="13.5" thickBot="1">
      <c r="A22" s="18"/>
      <c r="B22" s="94" t="s">
        <v>11</v>
      </c>
      <c r="C22" s="94" t="s">
        <v>208</v>
      </c>
      <c r="D22" s="94" t="s">
        <v>0</v>
      </c>
      <c r="E22" s="94" t="s">
        <v>237</v>
      </c>
      <c r="F22" s="94" t="s">
        <v>246</v>
      </c>
      <c r="G22" s="94" t="s">
        <v>1</v>
      </c>
      <c r="H22" s="18" t="s">
        <v>5</v>
      </c>
    </row>
    <row r="23" spans="1:8" ht="35.25" customHeight="1" thickBot="1">
      <c r="A23" s="357" t="s">
        <v>23</v>
      </c>
      <c r="B23" s="74">
        <f>'Koeficienty a ukazatele'!B26</f>
        <v>24436.895244003725</v>
      </c>
      <c r="C23" s="74">
        <f>'Koeficienty a ukazatele'!C26</f>
        <v>24436.895244003725</v>
      </c>
      <c r="D23" s="74">
        <f>'Koeficienty a ukazatele'!D26</f>
        <v>24436.895244003725</v>
      </c>
      <c r="E23" s="74">
        <f>'Koeficienty a ukazatele'!E26</f>
        <v>24436.895244003725</v>
      </c>
      <c r="F23" s="74">
        <f>'Koeficienty a ukazatele'!F26</f>
        <v>24436.895244003725</v>
      </c>
      <c r="G23" s="74">
        <f>'Koeficienty a ukazatele'!G26</f>
        <v>0</v>
      </c>
      <c r="H23" s="89"/>
    </row>
    <row r="24" spans="1:8" ht="35.25" customHeight="1" thickBot="1">
      <c r="A24" s="358" t="s">
        <v>259</v>
      </c>
      <c r="B24" s="91">
        <f>'Koeficienty a ukazatele'!B29</f>
        <v>0</v>
      </c>
      <c r="C24" s="92">
        <f>'Koeficienty a ukazatele'!C29</f>
        <v>0</v>
      </c>
      <c r="D24" s="91">
        <f>'Koeficienty a ukazatele'!D29</f>
        <v>0</v>
      </c>
      <c r="E24" s="91">
        <f>'Koeficienty a ukazatele'!E29</f>
        <v>0</v>
      </c>
      <c r="F24" s="91">
        <f>'Koeficienty a ukazatele'!F29</f>
        <v>0</v>
      </c>
      <c r="G24" s="92">
        <f>'Koeficienty a ukazatele'!G29</f>
        <v>0</v>
      </c>
      <c r="H24" s="86"/>
    </row>
    <row r="25" spans="1:9" ht="35.25" customHeight="1" thickBot="1">
      <c r="A25" s="359" t="s">
        <v>213</v>
      </c>
      <c r="B25" s="72">
        <f>'Koeficienty a ukazatele'!B30</f>
        <v>0</v>
      </c>
      <c r="C25" s="72">
        <f>'Koeficienty a ukazatele'!C30</f>
        <v>0</v>
      </c>
      <c r="D25" s="72">
        <f>'Koeficienty a ukazatele'!D30</f>
        <v>0</v>
      </c>
      <c r="E25" s="72">
        <f>'Koeficienty a ukazatele'!E30</f>
        <v>0</v>
      </c>
      <c r="F25" s="72">
        <f>'Koeficienty a ukazatele'!F30</f>
        <v>0</v>
      </c>
      <c r="G25" s="92">
        <f>SUM(B25:D25)</f>
        <v>0</v>
      </c>
      <c r="H25" s="86"/>
      <c r="I25" s="14"/>
    </row>
    <row r="26" spans="1:8" ht="35.25" customHeight="1" thickBot="1">
      <c r="A26" s="358" t="s">
        <v>232</v>
      </c>
      <c r="B26" s="354">
        <f>'Koeficienty a ukazatele'!B31</f>
        <v>0</v>
      </c>
      <c r="C26" s="354">
        <f>'Koeficienty a ukazatele'!C31</f>
        <v>0</v>
      </c>
      <c r="D26" s="354">
        <f>'Koeficienty a ukazatele'!D31</f>
        <v>0</v>
      </c>
      <c r="E26" s="354">
        <f>'Koeficienty a ukazatele'!E31</f>
        <v>0</v>
      </c>
      <c r="F26" s="354">
        <f>'Koeficienty a ukazatele'!F31</f>
        <v>0</v>
      </c>
      <c r="G26" s="355">
        <f>'Koeficienty a ukazatele'!G31</f>
        <v>0</v>
      </c>
      <c r="H26" s="86"/>
    </row>
    <row r="27" spans="1:8" ht="35.25" customHeight="1" thickBot="1">
      <c r="A27" s="360" t="s">
        <v>231</v>
      </c>
      <c r="B27" s="369">
        <f>'Koeficienty a ukazatele'!B32</f>
        <v>17509672.17</v>
      </c>
      <c r="C27" s="356">
        <f>'Koeficienty a ukazatele'!C32</f>
        <v>5850467.51</v>
      </c>
      <c r="D27" s="356">
        <f>'Koeficienty a ukazatele'!D32</f>
        <v>15708977.91</v>
      </c>
      <c r="E27" s="356">
        <f>'Koeficienty a ukazatele'!E32</f>
        <v>5690498.7</v>
      </c>
      <c r="F27" s="356">
        <f>'Koeficienty a ukazatele'!F32</f>
        <v>1243383.71</v>
      </c>
      <c r="G27" s="356">
        <f>'Koeficienty a ukazatele'!G32</f>
        <v>46003000.00000001</v>
      </c>
      <c r="H27" s="86"/>
    </row>
    <row r="28" spans="1:8" ht="34.5" thickBot="1">
      <c r="A28" s="39" t="s">
        <v>219</v>
      </c>
      <c r="B28" s="93">
        <f aca="true" t="shared" si="0" ref="B28:G28">B24-B25+B26+B27</f>
        <v>17509672.17</v>
      </c>
      <c r="C28" s="93">
        <f t="shared" si="0"/>
        <v>5850467.51</v>
      </c>
      <c r="D28" s="93">
        <f t="shared" si="0"/>
        <v>15708977.91</v>
      </c>
      <c r="E28" s="93">
        <f t="shared" si="0"/>
        <v>5690498.7</v>
      </c>
      <c r="F28" s="93">
        <f t="shared" si="0"/>
        <v>1243383.71</v>
      </c>
      <c r="G28" s="93">
        <f t="shared" si="0"/>
        <v>46003000.00000001</v>
      </c>
      <c r="H28" s="86"/>
    </row>
    <row r="29" spans="1:8" ht="13.5" thickBot="1">
      <c r="A29" s="40"/>
      <c r="B29" s="41"/>
      <c r="C29" s="41"/>
      <c r="D29" s="41"/>
      <c r="E29" s="41"/>
      <c r="F29" s="41"/>
      <c r="G29" s="41"/>
      <c r="H29" s="42"/>
    </row>
    <row r="30" spans="1:8" ht="15.75" thickBot="1">
      <c r="A30" s="684" t="s">
        <v>63</v>
      </c>
      <c r="B30" s="685"/>
      <c r="C30" s="685"/>
      <c r="D30" s="685"/>
      <c r="E30" s="685"/>
      <c r="F30" s="685"/>
      <c r="G30" s="685"/>
      <c r="H30" s="686"/>
    </row>
    <row r="31" spans="1:8" ht="13.5" thickBot="1">
      <c r="A31" s="18"/>
      <c r="B31" s="94" t="s">
        <v>11</v>
      </c>
      <c r="C31" s="94" t="s">
        <v>208</v>
      </c>
      <c r="D31" s="94" t="s">
        <v>0</v>
      </c>
      <c r="E31" s="94" t="s">
        <v>237</v>
      </c>
      <c r="F31" s="94" t="s">
        <v>246</v>
      </c>
      <c r="G31" s="94" t="s">
        <v>1</v>
      </c>
      <c r="H31" s="96" t="s">
        <v>5</v>
      </c>
    </row>
    <row r="32" spans="1:8" ht="13.5" thickBot="1">
      <c r="A32" s="15" t="s">
        <v>24</v>
      </c>
      <c r="B32" s="74">
        <f>'Koeficienty a ukazatele'!B36</f>
        <v>0</v>
      </c>
      <c r="C32" s="74">
        <f>'Koeficienty a ukazatele'!C36</f>
        <v>0</v>
      </c>
      <c r="D32" s="74">
        <f>'Koeficienty a ukazatele'!D36</f>
        <v>0</v>
      </c>
      <c r="E32" s="74">
        <f>'Koeficienty a ukazatele'!E36</f>
        <v>0</v>
      </c>
      <c r="F32" s="74">
        <f>'Koeficienty a ukazatele'!F36</f>
        <v>0</v>
      </c>
      <c r="G32" s="69">
        <f>B32+C32+D32+H32+E32+F32</f>
        <v>0</v>
      </c>
      <c r="H32" s="95">
        <f>'Koeficienty a ukazatele'!H36</f>
        <v>0</v>
      </c>
    </row>
    <row r="33" spans="1:11" ht="13.5" thickBot="1">
      <c r="A33" s="43" t="s">
        <v>81</v>
      </c>
      <c r="B33" s="74">
        <f>'Koeficienty a ukazatele'!B37</f>
        <v>1789091</v>
      </c>
      <c r="C33" s="74">
        <f>'Koeficienty a ukazatele'!C37</f>
        <v>1945738</v>
      </c>
      <c r="D33" s="74">
        <f>'Koeficienty a ukazatele'!D37</f>
        <v>1853042</v>
      </c>
      <c r="E33" s="74">
        <f>'Koeficienty a ukazatele'!E37</f>
        <v>1660245</v>
      </c>
      <c r="F33" s="74">
        <f>'Koeficienty a ukazatele'!F37</f>
        <v>132884</v>
      </c>
      <c r="G33" s="69">
        <f>B33+C33+D33+H33+E33+F33</f>
        <v>7381000</v>
      </c>
      <c r="H33" s="95">
        <f>'Koeficienty a ukazatele'!H37</f>
        <v>0</v>
      </c>
      <c r="I33" s="14"/>
      <c r="J33" s="13"/>
      <c r="K33" s="13"/>
    </row>
    <row r="34" spans="1:8" ht="13.5" thickBot="1">
      <c r="A34" s="44" t="s">
        <v>82</v>
      </c>
      <c r="B34" s="74">
        <f>'Koeficienty a ukazatele'!B38</f>
        <v>0</v>
      </c>
      <c r="C34" s="74">
        <f>'Koeficienty a ukazatele'!C38</f>
        <v>0</v>
      </c>
      <c r="D34" s="74">
        <f>'Koeficienty a ukazatele'!D38</f>
        <v>0</v>
      </c>
      <c r="E34" s="74">
        <f>'Koeficienty a ukazatele'!E38</f>
        <v>0</v>
      </c>
      <c r="F34" s="74">
        <f>'Koeficienty a ukazatele'!F38</f>
        <v>0</v>
      </c>
      <c r="G34" s="69">
        <f>B34+C34+D34+H34+E34+F34</f>
        <v>0</v>
      </c>
      <c r="H34" s="95">
        <f>'Koeficienty a ukazatele'!H38</f>
        <v>0</v>
      </c>
    </row>
    <row r="35" spans="1:9" ht="13.5" customHeight="1" thickBot="1">
      <c r="A35" s="372" t="s">
        <v>235</v>
      </c>
      <c r="B35" s="74">
        <f>'Koeficienty a ukazatele'!B39</f>
        <v>5293827</v>
      </c>
      <c r="C35" s="74">
        <f>'Koeficienty a ukazatele'!C39</f>
        <v>5757338</v>
      </c>
      <c r="D35" s="74">
        <f>'Koeficienty a ukazatele'!D39</f>
        <v>5483056</v>
      </c>
      <c r="E35" s="74">
        <f>'Koeficienty a ukazatele'!E39</f>
        <v>4912581</v>
      </c>
      <c r="F35" s="74">
        <f>'Koeficienty a ukazatele'!F39</f>
        <v>393198</v>
      </c>
      <c r="G35" s="69">
        <f>B35+C35+D35+H35+E35+F35</f>
        <v>24340000</v>
      </c>
      <c r="H35" s="95">
        <v>2500000</v>
      </c>
      <c r="I35" s="14"/>
    </row>
    <row r="36" spans="1:8" ht="12.75">
      <c r="A36" s="45"/>
      <c r="B36" s="46"/>
      <c r="C36" s="46"/>
      <c r="D36" s="46"/>
      <c r="E36" s="46"/>
      <c r="F36" s="46"/>
      <c r="G36" s="46"/>
      <c r="H36" s="47"/>
    </row>
    <row r="37" spans="1:8" s="1" customFormat="1" ht="12.75">
      <c r="A37" s="48" t="s">
        <v>669</v>
      </c>
      <c r="B37" s="49"/>
      <c r="C37" s="49"/>
      <c r="D37" s="49"/>
      <c r="E37" s="49"/>
      <c r="F37" s="49"/>
      <c r="G37" s="49"/>
      <c r="H37" s="50"/>
    </row>
    <row r="38" spans="1:8" s="1" customFormat="1" ht="12.75">
      <c r="A38" s="43"/>
      <c r="B38" s="49"/>
      <c r="C38" s="49"/>
      <c r="D38" s="49"/>
      <c r="E38" s="49"/>
      <c r="F38" s="49"/>
      <c r="G38" s="49"/>
      <c r="H38" s="50"/>
    </row>
    <row r="39" spans="1:8" s="1" customFormat="1" ht="12.75">
      <c r="A39" s="48" t="s">
        <v>670</v>
      </c>
      <c r="B39" s="49"/>
      <c r="C39" s="49"/>
      <c r="D39" s="49"/>
      <c r="E39" s="49"/>
      <c r="F39" s="49"/>
      <c r="G39" s="49"/>
      <c r="H39" s="50"/>
    </row>
    <row r="40" spans="1:8" s="1" customFormat="1" ht="12.75">
      <c r="A40" s="48" t="s">
        <v>88</v>
      </c>
      <c r="B40" s="49"/>
      <c r="C40" s="49"/>
      <c r="D40" s="49"/>
      <c r="E40" s="49"/>
      <c r="F40" s="49"/>
      <c r="G40" s="49"/>
      <c r="H40" s="50"/>
    </row>
    <row r="41" spans="1:8" s="1" customFormat="1" ht="12.75">
      <c r="A41" s="48"/>
      <c r="B41" s="49"/>
      <c r="C41" s="49"/>
      <c r="D41" s="49"/>
      <c r="E41" s="49"/>
      <c r="F41" s="49"/>
      <c r="G41" s="49"/>
      <c r="H41" s="50"/>
    </row>
    <row r="42" spans="1:8" s="1" customFormat="1" ht="12.75">
      <c r="A42" s="51" t="s">
        <v>91</v>
      </c>
      <c r="B42" s="49"/>
      <c r="C42" s="49"/>
      <c r="D42" s="49"/>
      <c r="E42" s="49"/>
      <c r="F42" s="49"/>
      <c r="G42" s="49"/>
      <c r="H42" s="50"/>
    </row>
    <row r="43" spans="1:8" s="1" customFormat="1" ht="12.75">
      <c r="A43" s="52" t="s">
        <v>89</v>
      </c>
      <c r="B43" s="49"/>
      <c r="C43" s="49"/>
      <c r="D43" s="49"/>
      <c r="E43" s="49"/>
      <c r="F43" s="49"/>
      <c r="G43" s="49"/>
      <c r="H43" s="50"/>
    </row>
    <row r="44" spans="1:8" s="1" customFormat="1" ht="12.75">
      <c r="A44" s="52" t="s">
        <v>12</v>
      </c>
      <c r="B44" s="49"/>
      <c r="C44" s="49"/>
      <c r="D44" s="49"/>
      <c r="E44" s="49"/>
      <c r="F44" s="49"/>
      <c r="G44" s="49"/>
      <c r="H44" s="50"/>
    </row>
    <row r="45" spans="1:8" s="1" customFormat="1" ht="12.75">
      <c r="A45" s="52" t="s">
        <v>13</v>
      </c>
      <c r="B45" s="49"/>
      <c r="C45" s="49"/>
      <c r="D45" s="49"/>
      <c r="E45" s="49"/>
      <c r="F45" s="49"/>
      <c r="G45" s="49"/>
      <c r="H45" s="50"/>
    </row>
    <row r="46" spans="1:8" s="1" customFormat="1" ht="12.75">
      <c r="A46" s="52" t="s">
        <v>14</v>
      </c>
      <c r="B46" s="49"/>
      <c r="C46" s="49"/>
      <c r="D46" s="49"/>
      <c r="E46" s="49"/>
      <c r="F46" s="49"/>
      <c r="G46" s="49"/>
      <c r="H46" s="50"/>
    </row>
    <row r="47" spans="1:8" s="1" customFormat="1" ht="12.75">
      <c r="A47" s="52" t="s">
        <v>90</v>
      </c>
      <c r="B47" s="49"/>
      <c r="C47" s="49"/>
      <c r="D47" s="49"/>
      <c r="E47" s="49"/>
      <c r="F47" s="49"/>
      <c r="G47" s="49"/>
      <c r="H47" s="50"/>
    </row>
    <row r="48" spans="1:8" s="1" customFormat="1" ht="12.75">
      <c r="A48" s="52" t="s">
        <v>17</v>
      </c>
      <c r="B48" s="49"/>
      <c r="C48" s="49"/>
      <c r="D48" s="49"/>
      <c r="E48" s="49"/>
      <c r="F48" s="49"/>
      <c r="G48" s="49"/>
      <c r="H48" s="50"/>
    </row>
    <row r="49" spans="1:8" s="1" customFormat="1" ht="12.75">
      <c r="A49" s="51" t="s">
        <v>92</v>
      </c>
      <c r="B49" s="49"/>
      <c r="C49" s="49"/>
      <c r="D49" s="49"/>
      <c r="E49" s="49"/>
      <c r="F49" s="49"/>
      <c r="G49" s="49"/>
      <c r="H49" s="50"/>
    </row>
    <row r="50" spans="1:8" s="1" customFormat="1" ht="12.75">
      <c r="A50" s="52" t="s">
        <v>15</v>
      </c>
      <c r="B50" s="49"/>
      <c r="C50" s="49"/>
      <c r="D50" s="49"/>
      <c r="E50" s="49"/>
      <c r="F50" s="49"/>
      <c r="G50" s="49"/>
      <c r="H50" s="50"/>
    </row>
    <row r="51" spans="1:8" s="1" customFormat="1" ht="12.75">
      <c r="A51" s="52" t="s">
        <v>16</v>
      </c>
      <c r="B51" s="49"/>
      <c r="C51" s="49"/>
      <c r="D51" s="49"/>
      <c r="E51" s="49"/>
      <c r="F51" s="49"/>
      <c r="G51" s="49"/>
      <c r="H51" s="50"/>
    </row>
    <row r="52" spans="1:8" s="1" customFormat="1" ht="12.75">
      <c r="A52" s="51" t="s">
        <v>93</v>
      </c>
      <c r="B52" s="49"/>
      <c r="C52" s="49"/>
      <c r="D52" s="49"/>
      <c r="E52" s="49"/>
      <c r="F52" s="49"/>
      <c r="G52" s="49"/>
      <c r="H52" s="50"/>
    </row>
    <row r="53" spans="1:8" s="1" customFormat="1" ht="12.75">
      <c r="A53" s="51" t="s">
        <v>94</v>
      </c>
      <c r="B53" s="49"/>
      <c r="C53" s="49"/>
      <c r="D53" s="49"/>
      <c r="E53" s="49"/>
      <c r="F53" s="49"/>
      <c r="G53" s="49"/>
      <c r="H53" s="50"/>
    </row>
    <row r="54" spans="1:8" ht="13.5" thickBot="1">
      <c r="A54" s="53"/>
      <c r="B54" s="54"/>
      <c r="C54" s="54"/>
      <c r="D54" s="54"/>
      <c r="E54" s="54"/>
      <c r="F54" s="54"/>
      <c r="G54" s="54"/>
      <c r="H54" s="55"/>
    </row>
    <row r="55" spans="1:11" ht="13.5" thickBot="1">
      <c r="A55" s="19" t="s">
        <v>65</v>
      </c>
      <c r="B55" s="47"/>
      <c r="C55" s="77" t="s">
        <v>11</v>
      </c>
      <c r="D55" s="400" t="s">
        <v>208</v>
      </c>
      <c r="E55" s="407" t="s">
        <v>0</v>
      </c>
      <c r="F55" s="400" t="s">
        <v>237</v>
      </c>
      <c r="G55" s="391" t="s">
        <v>246</v>
      </c>
      <c r="H55" s="57" t="s">
        <v>5</v>
      </c>
      <c r="I55" s="4"/>
      <c r="J55" s="4"/>
      <c r="K55" s="4"/>
    </row>
    <row r="56" spans="1:11" ht="12.75">
      <c r="A56" s="33" t="s">
        <v>103</v>
      </c>
      <c r="B56" s="58"/>
      <c r="C56" s="59">
        <f>'Specifikace nákladů'!I85</f>
        <v>244598.21075559448</v>
      </c>
      <c r="D56" s="120">
        <f>'Specifikace nákladů'!J85</f>
        <v>140592.9882322495</v>
      </c>
      <c r="E56" s="408">
        <f>'Specifikace nákladů'!K85</f>
        <v>496513.9746529699</v>
      </c>
      <c r="F56" s="120">
        <f>'Specifikace nákladů'!L85</f>
        <v>117584.68179628924</v>
      </c>
      <c r="G56" s="392">
        <f>'Specifikace nákladů'!M85</f>
        <v>40306.52222358007</v>
      </c>
      <c r="H56" s="60">
        <f>'Specifikace nákladů'!H85</f>
        <v>1039596.3776606832</v>
      </c>
      <c r="I56" s="3"/>
      <c r="J56" s="3"/>
      <c r="K56" s="3"/>
    </row>
    <row r="57" spans="1:11" ht="12.75">
      <c r="A57" s="61" t="s">
        <v>220</v>
      </c>
      <c r="B57" s="62"/>
      <c r="C57" s="63">
        <f>'Specifikace nákladů'!I86</f>
        <v>2035890.5967448896</v>
      </c>
      <c r="D57" s="123">
        <f>'Specifikace nákladů'!J86</f>
        <v>705017.9963156863</v>
      </c>
      <c r="E57" s="122">
        <f>'Specifikace nákladů'!K86</f>
        <v>3982579.779903397</v>
      </c>
      <c r="F57" s="123">
        <f>'Specifikace nákladů'!L86</f>
        <v>807650.6239151215</v>
      </c>
      <c r="G57" s="393">
        <f>'Specifikace nákladů'!M86</f>
        <v>398902.0600758387</v>
      </c>
      <c r="H57" s="64">
        <f>'Specifikace nákladů'!H86</f>
        <v>7930041.056954933</v>
      </c>
      <c r="I57" s="3"/>
      <c r="J57" s="3"/>
      <c r="K57" s="3"/>
    </row>
    <row r="58" spans="1:11" ht="12.75">
      <c r="A58" s="33" t="s">
        <v>100</v>
      </c>
      <c r="B58" s="58"/>
      <c r="C58" s="63">
        <f>'Specifikace nákladů'!I87</f>
        <v>0</v>
      </c>
      <c r="D58" s="123">
        <f>'Specifikace nákladů'!J87</f>
        <v>0</v>
      </c>
      <c r="E58" s="122">
        <f>'Specifikace nákladů'!K87</f>
        <v>0</v>
      </c>
      <c r="F58" s="123">
        <f>'Specifikace nákladů'!L87</f>
        <v>0</v>
      </c>
      <c r="G58" s="393">
        <f>'Specifikace nákladů'!M87</f>
        <v>0</v>
      </c>
      <c r="H58" s="64">
        <f>'Specifikace nákladů'!H87</f>
        <v>0</v>
      </c>
      <c r="I58" s="3"/>
      <c r="J58" s="3"/>
      <c r="K58" s="3"/>
    </row>
    <row r="59" spans="1:11" ht="13.5" thickBot="1">
      <c r="A59" s="65" t="s">
        <v>101</v>
      </c>
      <c r="B59" s="55"/>
      <c r="C59" s="66">
        <f>'Specifikace nákladů'!I88</f>
        <v>17982941.562461972</v>
      </c>
      <c r="D59" s="405">
        <f>'Specifikace nákladů'!J88</f>
        <v>12019896.62011426</v>
      </c>
      <c r="E59" s="409">
        <f>'Specifikace nákladů'!K88</f>
        <v>32027384.838594124</v>
      </c>
      <c r="F59" s="405">
        <f>'Specifikace nákladů'!L88</f>
        <v>5831767.435308643</v>
      </c>
      <c r="G59" s="394">
        <f>'Specifikace nákladů'!M88</f>
        <v>4649664.108905377</v>
      </c>
      <c r="H59" s="67">
        <f>'Specifikace nákladů'!H88</f>
        <v>72511654.56538437</v>
      </c>
      <c r="I59" s="3"/>
      <c r="J59" s="3"/>
      <c r="K59" s="3"/>
    </row>
    <row r="60" spans="1:11" ht="13.5" thickBot="1">
      <c r="A60" s="68" t="s">
        <v>95</v>
      </c>
      <c r="B60" s="42"/>
      <c r="C60" s="390">
        <f>SUM(C56:C59)</f>
        <v>20263430.369962458</v>
      </c>
      <c r="D60" s="406">
        <f>SUM(D56:D59)</f>
        <v>12865507.604662195</v>
      </c>
      <c r="E60" s="410">
        <f>SUM(E56:E59)</f>
        <v>36506478.59315049</v>
      </c>
      <c r="F60" s="406">
        <f>SUM(F56:F59)</f>
        <v>6757002.741020054</v>
      </c>
      <c r="G60" s="395">
        <f>SUM(G56:G59)</f>
        <v>5088872.691204796</v>
      </c>
      <c r="H60" s="475">
        <f>'Specifikace nákladů'!H89</f>
        <v>81481291.99999999</v>
      </c>
      <c r="I60" s="5"/>
      <c r="J60" s="5"/>
      <c r="K60" s="6"/>
    </row>
    <row r="61" spans="1:11" ht="13.5" thickBot="1">
      <c r="A61" s="68" t="s">
        <v>212</v>
      </c>
      <c r="B61" s="42"/>
      <c r="C61" s="390">
        <f>C60</f>
        <v>20263430.369962458</v>
      </c>
      <c r="D61" s="406">
        <f>D60</f>
        <v>12865507.604662195</v>
      </c>
      <c r="E61" s="410">
        <f>E60</f>
        <v>36506478.59315049</v>
      </c>
      <c r="F61" s="406">
        <f>F60</f>
        <v>6757002.741020054</v>
      </c>
      <c r="G61" s="395">
        <f>G60</f>
        <v>5088872.691204796</v>
      </c>
      <c r="H61" s="69">
        <f>SUM(C61:G61)</f>
        <v>81481292</v>
      </c>
      <c r="I61" s="5"/>
      <c r="J61" s="5"/>
      <c r="K61" s="5"/>
    </row>
    <row r="62" spans="1:11" ht="13.5" thickBot="1">
      <c r="A62" s="71" t="s">
        <v>64</v>
      </c>
      <c r="B62" s="42"/>
      <c r="C62" s="72"/>
      <c r="D62" s="70">
        <f>SUM(C60:G60)</f>
        <v>81481292</v>
      </c>
      <c r="E62" s="70"/>
      <c r="F62" s="70"/>
      <c r="G62" s="73"/>
      <c r="H62" s="74"/>
      <c r="I62" s="6"/>
      <c r="J62" s="3"/>
      <c r="K62" s="3"/>
    </row>
    <row r="63" spans="1:8" ht="13.5" thickBot="1">
      <c r="A63" s="40"/>
      <c r="B63" s="41"/>
      <c r="C63" s="423"/>
      <c r="D63" s="41"/>
      <c r="E63" s="41"/>
      <c r="F63" s="41"/>
      <c r="G63" s="41"/>
      <c r="H63" s="42"/>
    </row>
    <row r="64" spans="1:8" ht="15.75" thickBot="1">
      <c r="A64" s="684" t="s">
        <v>104</v>
      </c>
      <c r="B64" s="685"/>
      <c r="C64" s="685"/>
      <c r="D64" s="685"/>
      <c r="E64" s="685"/>
      <c r="F64" s="685"/>
      <c r="G64" s="685"/>
      <c r="H64" s="686"/>
    </row>
    <row r="65" spans="1:8" ht="13.5" thickBot="1">
      <c r="A65" s="40"/>
      <c r="B65" s="41"/>
      <c r="C65" s="41"/>
      <c r="D65" s="41"/>
      <c r="E65" s="41"/>
      <c r="F65" s="41"/>
      <c r="G65" s="41"/>
      <c r="H65" s="42"/>
    </row>
    <row r="66" spans="1:9" ht="13.5" thickBot="1">
      <c r="A66" s="75" t="s">
        <v>105</v>
      </c>
      <c r="B66" s="76"/>
      <c r="C66" s="56" t="s">
        <v>11</v>
      </c>
      <c r="D66" s="400" t="s">
        <v>208</v>
      </c>
      <c r="E66" s="411" t="s">
        <v>0</v>
      </c>
      <c r="F66" s="411" t="s">
        <v>237</v>
      </c>
      <c r="G66" s="412" t="s">
        <v>246</v>
      </c>
      <c r="H66" s="57" t="s">
        <v>5</v>
      </c>
      <c r="I66" s="4"/>
    </row>
    <row r="67" spans="1:9" ht="12.75">
      <c r="A67" s="78" t="s">
        <v>665</v>
      </c>
      <c r="B67" s="79"/>
      <c r="C67" s="396">
        <f>'Koeficienty a ukazatele'!B33</f>
        <v>84687272.42</v>
      </c>
      <c r="D67" s="401">
        <f>'Koeficienty a ukazatele'!C33</f>
        <v>39351578.87</v>
      </c>
      <c r="E67" s="312">
        <f>'Koeficienty a ukazatele'!D33</f>
        <v>120732288.44</v>
      </c>
      <c r="F67" s="312">
        <f>'Koeficienty a ukazatele'!E33</f>
        <v>31558338.95</v>
      </c>
      <c r="G67" s="312">
        <f>'Koeficienty a ukazatele'!F33</f>
        <v>13888521.32</v>
      </c>
      <c r="H67" s="86"/>
      <c r="I67" s="7"/>
    </row>
    <row r="68" spans="1:9" ht="12.75">
      <c r="A68" s="80" t="s">
        <v>106</v>
      </c>
      <c r="B68" s="81"/>
      <c r="C68" s="397">
        <f>'Specifikace nákladů'!I84</f>
        <v>20263430.36996246</v>
      </c>
      <c r="D68" s="402">
        <f>'Specifikace nákladů'!J84</f>
        <v>12865507.604662197</v>
      </c>
      <c r="E68" s="313">
        <f>'Specifikace nákladů'!K84</f>
        <v>36506478.5931505</v>
      </c>
      <c r="F68" s="313">
        <f>'Specifikace nákladů'!L84</f>
        <v>6757002.741020054</v>
      </c>
      <c r="G68" s="313">
        <f>'Specifikace nákladů'!M84</f>
        <v>5088872.691204796</v>
      </c>
      <c r="H68" s="82">
        <f>$H$61</f>
        <v>81481292</v>
      </c>
      <c r="I68" s="9"/>
    </row>
    <row r="69" spans="1:9" ht="13.5" thickBot="1">
      <c r="A69" s="83" t="s">
        <v>66</v>
      </c>
      <c r="B69" s="84"/>
      <c r="C69" s="398">
        <f>H69*'Koeficienty a ukazatele'!B17</f>
        <v>747474.1294227021</v>
      </c>
      <c r="D69" s="403">
        <f>H69*'Koeficienty a ukazatele'!C17</f>
        <v>499615.80148963927</v>
      </c>
      <c r="E69" s="314">
        <f>H69*'Koeficienty a ukazatele'!D17</f>
        <v>1331241.6946227627</v>
      </c>
      <c r="F69" s="314">
        <f>H69*'Koeficienty a ukazatele'!E17</f>
        <v>242401.6822588287</v>
      </c>
      <c r="G69" s="314">
        <f>H69*'Koeficienty a ukazatele'!F17</f>
        <v>193266.69220606715</v>
      </c>
      <c r="H69" s="476">
        <v>3014000</v>
      </c>
      <c r="I69" s="3"/>
    </row>
    <row r="70" spans="1:10" ht="13.5" thickBot="1">
      <c r="A70" s="315" t="s">
        <v>67</v>
      </c>
      <c r="B70" s="316"/>
      <c r="C70" s="399">
        <f>C67-C68+C69</f>
        <v>65171316.17946024</v>
      </c>
      <c r="D70" s="404">
        <f>D67-D68+D69</f>
        <v>26985687.066827442</v>
      </c>
      <c r="E70" s="317">
        <f>E67-E68+E69</f>
        <v>85557051.54147227</v>
      </c>
      <c r="F70" s="317">
        <f>F67-F68+F69</f>
        <v>25043737.891238775</v>
      </c>
      <c r="G70" s="317">
        <f>G67-G68+G69</f>
        <v>8992915.321001273</v>
      </c>
      <c r="H70" s="413">
        <f>H68-H69</f>
        <v>78467292</v>
      </c>
      <c r="I70" s="8"/>
      <c r="J70" s="422"/>
    </row>
    <row r="71" spans="1:8" ht="13.5" thickBot="1">
      <c r="A71" s="85" t="s">
        <v>221</v>
      </c>
      <c r="B71" s="42"/>
      <c r="C71" s="687">
        <f>SUM(C70:H70)</f>
        <v>290218000</v>
      </c>
      <c r="D71" s="688"/>
      <c r="E71" s="688"/>
      <c r="F71" s="688"/>
      <c r="G71" s="688"/>
      <c r="H71" s="689"/>
    </row>
    <row r="72" spans="1:9" ht="13.5" thickBot="1">
      <c r="A72" s="40"/>
      <c r="B72" s="41"/>
      <c r="C72" s="41"/>
      <c r="D72" s="41"/>
      <c r="E72" s="41"/>
      <c r="F72" s="41"/>
      <c r="G72" s="41"/>
      <c r="H72" s="42"/>
      <c r="I72" s="422"/>
    </row>
    <row r="73" spans="1:8" ht="13.5" thickBot="1">
      <c r="A73" s="690" t="s">
        <v>247</v>
      </c>
      <c r="B73" s="691"/>
      <c r="C73" s="389" t="s">
        <v>11</v>
      </c>
      <c r="D73" s="411" t="s">
        <v>208</v>
      </c>
      <c r="E73" s="411" t="s">
        <v>0</v>
      </c>
      <c r="F73" s="411" t="s">
        <v>237</v>
      </c>
      <c r="G73" s="411" t="s">
        <v>246</v>
      </c>
      <c r="H73" s="412" t="s">
        <v>5</v>
      </c>
    </row>
    <row r="74" spans="1:10" s="388" customFormat="1" ht="12.75">
      <c r="A74" s="692" t="s">
        <v>230</v>
      </c>
      <c r="B74" s="693"/>
      <c r="C74" s="526">
        <v>0</v>
      </c>
      <c r="D74" s="401">
        <v>0</v>
      </c>
      <c r="E74" s="401">
        <v>0</v>
      </c>
      <c r="F74" s="401">
        <v>0</v>
      </c>
      <c r="G74" s="312">
        <v>0</v>
      </c>
      <c r="H74" s="527">
        <v>0</v>
      </c>
      <c r="I74" s="494"/>
      <c r="J74" s="503"/>
    </row>
    <row r="75" spans="1:10" ht="12.75">
      <c r="A75" s="694" t="s">
        <v>666</v>
      </c>
      <c r="B75" s="695"/>
      <c r="C75" s="528">
        <v>0</v>
      </c>
      <c r="D75" s="416">
        <v>0</v>
      </c>
      <c r="E75" s="416">
        <v>0</v>
      </c>
      <c r="F75" s="416">
        <v>0</v>
      </c>
      <c r="G75" s="416">
        <v>0</v>
      </c>
      <c r="H75" s="498">
        <v>0</v>
      </c>
      <c r="I75" s="505"/>
      <c r="J75" s="503"/>
    </row>
    <row r="76" spans="1:12" ht="12.75" customHeight="1">
      <c r="A76" s="682"/>
      <c r="B76" s="683"/>
      <c r="C76" s="414">
        <v>0</v>
      </c>
      <c r="D76" s="415">
        <v>0</v>
      </c>
      <c r="E76" s="415">
        <v>0</v>
      </c>
      <c r="F76" s="415">
        <v>0</v>
      </c>
      <c r="G76" s="416">
        <v>0</v>
      </c>
      <c r="H76" s="498">
        <v>0</v>
      </c>
      <c r="I76" s="501"/>
      <c r="J76" s="504"/>
      <c r="K76" s="696"/>
      <c r="L76" s="696"/>
    </row>
    <row r="77" spans="1:12" ht="12.75" customHeight="1">
      <c r="A77" s="496"/>
      <c r="B77" s="497"/>
      <c r="C77" s="398">
        <v>0</v>
      </c>
      <c r="D77" s="314">
        <v>0</v>
      </c>
      <c r="E77" s="314">
        <v>0</v>
      </c>
      <c r="F77" s="314">
        <v>0</v>
      </c>
      <c r="G77" s="314">
        <v>0</v>
      </c>
      <c r="H77" s="499">
        <v>0</v>
      </c>
      <c r="I77" s="500"/>
      <c r="J77" s="503"/>
      <c r="K77" s="696"/>
      <c r="L77" s="696"/>
    </row>
    <row r="78" spans="1:10" ht="15" customHeight="1">
      <c r="A78" s="682"/>
      <c r="B78" s="683"/>
      <c r="C78" s="398">
        <v>0</v>
      </c>
      <c r="D78" s="314">
        <v>0</v>
      </c>
      <c r="E78" s="314">
        <v>0</v>
      </c>
      <c r="F78" s="314">
        <v>0</v>
      </c>
      <c r="G78" s="314">
        <v>0</v>
      </c>
      <c r="H78" s="499">
        <v>0</v>
      </c>
      <c r="I78" s="505"/>
      <c r="J78" s="503"/>
    </row>
    <row r="79" spans="1:10" ht="13.5" thickBot="1">
      <c r="A79" s="507" t="s">
        <v>248</v>
      </c>
      <c r="B79" s="508"/>
      <c r="C79" s="509">
        <f aca="true" t="shared" si="1" ref="C79:H79">C70+C74+C75+C76+C77+C78</f>
        <v>65171316.17946024</v>
      </c>
      <c r="D79" s="510">
        <f t="shared" si="1"/>
        <v>26985687.066827442</v>
      </c>
      <c r="E79" s="511">
        <f t="shared" si="1"/>
        <v>85557051.54147227</v>
      </c>
      <c r="F79" s="510">
        <f t="shared" si="1"/>
        <v>25043737.891238775</v>
      </c>
      <c r="G79" s="510">
        <f t="shared" si="1"/>
        <v>8992915.321001273</v>
      </c>
      <c r="H79" s="512">
        <f t="shared" si="1"/>
        <v>78467292</v>
      </c>
      <c r="I79" s="495"/>
      <c r="J79" s="503"/>
    </row>
    <row r="80" spans="1:9" ht="12.75">
      <c r="A80" s="702"/>
      <c r="B80" s="703"/>
      <c r="C80" s="703"/>
      <c r="D80" s="703"/>
      <c r="E80" s="703"/>
      <c r="F80" s="703"/>
      <c r="G80" s="703"/>
      <c r="H80" s="703"/>
      <c r="I80" s="635"/>
    </row>
    <row r="81" spans="1:9" ht="23.25" customHeight="1">
      <c r="A81" s="701"/>
      <c r="B81" s="701"/>
      <c r="C81" s="701"/>
      <c r="D81" s="701"/>
      <c r="E81" s="701"/>
      <c r="F81" s="701"/>
      <c r="G81" s="701"/>
      <c r="H81" s="701"/>
      <c r="I81" s="422"/>
    </row>
    <row r="82" spans="1:9" ht="29.25" customHeight="1">
      <c r="A82" s="700"/>
      <c r="B82" s="700"/>
      <c r="C82" s="700"/>
      <c r="D82" s="700"/>
      <c r="E82" s="700"/>
      <c r="F82" s="700"/>
      <c r="G82" s="700"/>
      <c r="H82" s="700"/>
      <c r="I82" s="506"/>
    </row>
    <row r="83" spans="1:8" ht="33" customHeight="1">
      <c r="A83" s="700"/>
      <c r="B83" s="700"/>
      <c r="C83" s="700"/>
      <c r="D83" s="700"/>
      <c r="E83" s="700"/>
      <c r="F83" s="700"/>
      <c r="G83" s="700"/>
      <c r="H83" s="700"/>
    </row>
    <row r="84" spans="1:9" ht="37.5" customHeight="1">
      <c r="A84" s="700"/>
      <c r="B84" s="700"/>
      <c r="C84" s="700"/>
      <c r="D84" s="700"/>
      <c r="E84" s="700"/>
      <c r="F84" s="700"/>
      <c r="G84" s="700"/>
      <c r="H84" s="700"/>
      <c r="I84" s="422"/>
    </row>
    <row r="85" spans="1:8" ht="51" customHeight="1">
      <c r="A85" s="700"/>
      <c r="B85" s="700"/>
      <c r="C85" s="700"/>
      <c r="D85" s="700"/>
      <c r="E85" s="700"/>
      <c r="F85" s="700"/>
      <c r="G85" s="700"/>
      <c r="H85" s="700"/>
    </row>
    <row r="86" spans="1:8" ht="12.75">
      <c r="A86" s="633"/>
      <c r="B86" s="633"/>
      <c r="C86" s="633"/>
      <c r="D86" s="634"/>
      <c r="E86" s="634"/>
      <c r="F86" s="634"/>
      <c r="G86" s="634"/>
      <c r="H86" s="633"/>
    </row>
    <row r="87" spans="1:8" ht="12.75">
      <c r="A87" s="38"/>
      <c r="B87" s="38"/>
      <c r="C87" s="38"/>
      <c r="D87" s="38"/>
      <c r="E87" s="38"/>
      <c r="F87" s="38"/>
      <c r="G87" s="38"/>
      <c r="H87" s="38"/>
    </row>
    <row r="88" spans="1:8" ht="12.75">
      <c r="A88" s="38"/>
      <c r="B88" s="38"/>
      <c r="C88" s="38"/>
      <c r="D88" s="97"/>
      <c r="E88" s="97"/>
      <c r="F88" s="97"/>
      <c r="G88" s="38"/>
      <c r="H88" s="38"/>
    </row>
    <row r="89" spans="1:8" ht="12.75">
      <c r="A89" s="38"/>
      <c r="B89" s="38"/>
      <c r="C89" s="38"/>
      <c r="D89" s="38"/>
      <c r="E89" s="38"/>
      <c r="F89" s="38"/>
      <c r="G89" s="38"/>
      <c r="H89" s="38"/>
    </row>
    <row r="90" spans="1:8" ht="12.75">
      <c r="A90" s="38"/>
      <c r="B90" s="38"/>
      <c r="C90" s="38"/>
      <c r="D90" s="38"/>
      <c r="E90" s="38"/>
      <c r="F90" s="38"/>
      <c r="G90" s="38"/>
      <c r="H90" s="38"/>
    </row>
    <row r="91" spans="1:8" ht="12.75">
      <c r="A91" s="38"/>
      <c r="B91" s="38"/>
      <c r="C91" s="38"/>
      <c r="D91" s="38"/>
      <c r="E91" s="38"/>
      <c r="F91" s="38"/>
      <c r="G91" s="38"/>
      <c r="H91" s="38"/>
    </row>
    <row r="92" spans="1:8" ht="12.75">
      <c r="A92" s="38"/>
      <c r="B92" s="38"/>
      <c r="C92" s="38"/>
      <c r="D92" s="38"/>
      <c r="E92" s="38"/>
      <c r="F92" s="38"/>
      <c r="G92" s="38"/>
      <c r="H92" s="38"/>
    </row>
    <row r="93" spans="1:8" ht="12.75">
      <c r="A93" s="38"/>
      <c r="B93" s="38"/>
      <c r="C93" s="38"/>
      <c r="D93" s="38"/>
      <c r="E93" s="38"/>
      <c r="F93" s="38"/>
      <c r="G93" s="38"/>
      <c r="H93" s="38"/>
    </row>
    <row r="94" spans="1:8" ht="12.75">
      <c r="A94" s="38"/>
      <c r="B94" s="38"/>
      <c r="C94" s="38"/>
      <c r="D94" s="38"/>
      <c r="E94" s="38"/>
      <c r="F94" s="38"/>
      <c r="G94" s="38"/>
      <c r="H94" s="38"/>
    </row>
    <row r="95" spans="1:8" ht="12.75">
      <c r="A95" s="38"/>
      <c r="B95" s="38"/>
      <c r="C95" s="38"/>
      <c r="D95" s="38"/>
      <c r="E95" s="38"/>
      <c r="F95" s="38"/>
      <c r="G95" s="38"/>
      <c r="H95" s="38"/>
    </row>
    <row r="96" spans="1:8" ht="12.75">
      <c r="A96" s="38"/>
      <c r="B96" s="38"/>
      <c r="C96" s="38"/>
      <c r="D96" s="38"/>
      <c r="E96" s="38"/>
      <c r="F96" s="38"/>
      <c r="G96" s="38"/>
      <c r="H96" s="38"/>
    </row>
    <row r="97" spans="1:8" ht="12.75">
      <c r="A97" s="38"/>
      <c r="B97" s="38"/>
      <c r="C97" s="38"/>
      <c r="D97" s="38"/>
      <c r="E97" s="38"/>
      <c r="F97" s="38"/>
      <c r="G97" s="38"/>
      <c r="H97" s="38"/>
    </row>
    <row r="98" spans="1:8" ht="12.75">
      <c r="A98" s="38"/>
      <c r="B98" s="38"/>
      <c r="C98" s="38"/>
      <c r="D98" s="38"/>
      <c r="E98" s="38"/>
      <c r="F98" s="38"/>
      <c r="G98" s="38"/>
      <c r="H98" s="38"/>
    </row>
    <row r="99" spans="1:8" ht="12.75">
      <c r="A99" s="38"/>
      <c r="B99" s="38"/>
      <c r="C99" s="38"/>
      <c r="D99" s="38"/>
      <c r="E99" s="38"/>
      <c r="F99" s="38"/>
      <c r="G99" s="38"/>
      <c r="H99" s="38"/>
    </row>
    <row r="100" spans="1:8" ht="12.75">
      <c r="A100" s="38"/>
      <c r="B100" s="38"/>
      <c r="C100" s="38"/>
      <c r="D100" s="38"/>
      <c r="E100" s="38"/>
      <c r="F100" s="38"/>
      <c r="G100" s="38"/>
      <c r="H100" s="38"/>
    </row>
    <row r="101" spans="1:8" ht="12.75">
      <c r="A101" s="38"/>
      <c r="B101" s="38"/>
      <c r="C101" s="38"/>
      <c r="D101" s="38"/>
      <c r="E101" s="38"/>
      <c r="F101" s="38"/>
      <c r="G101" s="38"/>
      <c r="H101" s="38"/>
    </row>
    <row r="102" spans="1:8" ht="12.75">
      <c r="A102" s="38"/>
      <c r="B102" s="38"/>
      <c r="C102" s="38"/>
      <c r="D102" s="38"/>
      <c r="E102" s="38"/>
      <c r="F102" s="38"/>
      <c r="G102" s="38"/>
      <c r="H102" s="38"/>
    </row>
    <row r="103" spans="1:8" ht="12.75">
      <c r="A103" s="38"/>
      <c r="B103" s="38"/>
      <c r="C103" s="38"/>
      <c r="D103" s="38"/>
      <c r="E103" s="38"/>
      <c r="F103" s="38"/>
      <c r="G103" s="38"/>
      <c r="H103" s="38"/>
    </row>
    <row r="104" spans="1:8" ht="12.75">
      <c r="A104" s="38"/>
      <c r="B104" s="38"/>
      <c r="C104" s="38"/>
      <c r="D104" s="38"/>
      <c r="E104" s="38"/>
      <c r="F104" s="38"/>
      <c r="G104" s="38"/>
      <c r="H104" s="38"/>
    </row>
    <row r="105" spans="1:8" ht="12.75">
      <c r="A105" s="38"/>
      <c r="B105" s="38"/>
      <c r="C105" s="38"/>
      <c r="D105" s="38"/>
      <c r="E105" s="38"/>
      <c r="F105" s="38"/>
      <c r="G105" s="38"/>
      <c r="H105" s="38"/>
    </row>
    <row r="106" spans="1:8" ht="12.75">
      <c r="A106" s="38"/>
      <c r="B106" s="38"/>
      <c r="C106" s="38"/>
      <c r="D106" s="38"/>
      <c r="E106" s="38"/>
      <c r="F106" s="38"/>
      <c r="G106" s="38"/>
      <c r="H106" s="38"/>
    </row>
    <row r="107" spans="1:8" ht="12.75">
      <c r="A107" s="38"/>
      <c r="B107" s="38"/>
      <c r="C107" s="38"/>
      <c r="D107" s="38"/>
      <c r="E107" s="38"/>
      <c r="F107" s="38"/>
      <c r="G107" s="38"/>
      <c r="H107" s="38"/>
    </row>
    <row r="108" spans="1:8" ht="12.75">
      <c r="A108" s="38"/>
      <c r="B108" s="38"/>
      <c r="C108" s="38"/>
      <c r="D108" s="38"/>
      <c r="E108" s="38"/>
      <c r="F108" s="38"/>
      <c r="G108" s="38"/>
      <c r="H108" s="38"/>
    </row>
    <row r="109" spans="1:8" ht="12.75">
      <c r="A109" s="38"/>
      <c r="B109" s="38"/>
      <c r="C109" s="38"/>
      <c r="D109" s="38"/>
      <c r="E109" s="38"/>
      <c r="F109" s="38"/>
      <c r="G109" s="38"/>
      <c r="H109" s="38"/>
    </row>
    <row r="110" spans="1:8" ht="12.75">
      <c r="A110" s="38"/>
      <c r="B110" s="38"/>
      <c r="C110" s="38"/>
      <c r="D110" s="38"/>
      <c r="E110" s="38"/>
      <c r="F110" s="38"/>
      <c r="G110" s="38"/>
      <c r="H110" s="38"/>
    </row>
    <row r="111" spans="1:8" ht="12.75">
      <c r="A111" s="38"/>
      <c r="B111" s="38"/>
      <c r="C111" s="38"/>
      <c r="D111" s="38"/>
      <c r="E111" s="38"/>
      <c r="F111" s="38"/>
      <c r="G111" s="38"/>
      <c r="H111" s="38"/>
    </row>
    <row r="112" spans="1:8" ht="12.75">
      <c r="A112" s="38"/>
      <c r="B112" s="38"/>
      <c r="C112" s="38"/>
      <c r="D112" s="38"/>
      <c r="E112" s="38"/>
      <c r="F112" s="38"/>
      <c r="G112" s="38"/>
      <c r="H112" s="38"/>
    </row>
    <row r="113" spans="1:8" ht="12.75">
      <c r="A113" s="38"/>
      <c r="B113" s="38"/>
      <c r="C113" s="38"/>
      <c r="D113" s="38"/>
      <c r="E113" s="38"/>
      <c r="F113" s="38"/>
      <c r="G113" s="38"/>
      <c r="H113" s="38"/>
    </row>
    <row r="114" spans="1:8" ht="12.75">
      <c r="A114" s="38"/>
      <c r="B114" s="38"/>
      <c r="C114" s="38"/>
      <c r="D114" s="38"/>
      <c r="E114" s="38"/>
      <c r="F114" s="38"/>
      <c r="G114" s="38"/>
      <c r="H114" s="38"/>
    </row>
    <row r="115" spans="1:8" ht="12.75">
      <c r="A115" s="38"/>
      <c r="B115" s="38"/>
      <c r="C115" s="38"/>
      <c r="D115" s="38"/>
      <c r="E115" s="38"/>
      <c r="F115" s="38"/>
      <c r="G115" s="38"/>
      <c r="H115" s="38"/>
    </row>
    <row r="116" spans="1:8" ht="12.75">
      <c r="A116" s="12"/>
      <c r="B116" s="12"/>
      <c r="C116" s="12"/>
      <c r="D116" s="12"/>
      <c r="E116" s="12"/>
      <c r="F116" s="12"/>
      <c r="G116" s="12"/>
      <c r="H116" s="12"/>
    </row>
    <row r="117" spans="1:8" ht="12.75">
      <c r="A117" s="12"/>
      <c r="B117" s="12"/>
      <c r="C117" s="12"/>
      <c r="D117" s="12"/>
      <c r="E117" s="12"/>
      <c r="F117" s="12"/>
      <c r="G117" s="12"/>
      <c r="H117" s="12"/>
    </row>
    <row r="118" spans="1:8" ht="12.75">
      <c r="A118" s="12"/>
      <c r="B118" s="12"/>
      <c r="C118" s="12"/>
      <c r="D118" s="12"/>
      <c r="E118" s="12"/>
      <c r="F118" s="12"/>
      <c r="G118" s="12"/>
      <c r="H118" s="12"/>
    </row>
    <row r="119" spans="1:8" ht="12.75">
      <c r="A119" s="12"/>
      <c r="B119" s="12"/>
      <c r="C119" s="12"/>
      <c r="D119" s="12"/>
      <c r="E119" s="12"/>
      <c r="F119" s="12"/>
      <c r="G119" s="12"/>
      <c r="H119" s="12"/>
    </row>
    <row r="120" spans="1:8" ht="12.75">
      <c r="A120" s="12"/>
      <c r="B120" s="12"/>
      <c r="C120" s="12"/>
      <c r="D120" s="12"/>
      <c r="E120" s="12"/>
      <c r="F120" s="12"/>
      <c r="G120" s="12"/>
      <c r="H120" s="12"/>
    </row>
    <row r="121" spans="1:8" ht="12.75">
      <c r="A121" s="12"/>
      <c r="B121" s="12"/>
      <c r="C121" s="12"/>
      <c r="D121" s="12"/>
      <c r="E121" s="12"/>
      <c r="F121" s="12"/>
      <c r="G121" s="12"/>
      <c r="H121" s="12"/>
    </row>
    <row r="122" spans="1:8" ht="12.75">
      <c r="A122" s="12"/>
      <c r="B122" s="12"/>
      <c r="C122" s="12"/>
      <c r="D122" s="12"/>
      <c r="E122" s="12"/>
      <c r="F122" s="12"/>
      <c r="G122" s="12"/>
      <c r="H122" s="12"/>
    </row>
    <row r="123" spans="1:8" ht="12.75">
      <c r="A123" s="12"/>
      <c r="B123" s="12"/>
      <c r="C123" s="12"/>
      <c r="D123" s="12"/>
      <c r="E123" s="12"/>
      <c r="F123" s="12"/>
      <c r="G123" s="12"/>
      <c r="H123" s="12"/>
    </row>
    <row r="124" spans="1:8" ht="12.75">
      <c r="A124" s="12"/>
      <c r="B124" s="12"/>
      <c r="C124" s="12"/>
      <c r="D124" s="12"/>
      <c r="E124" s="12"/>
      <c r="F124" s="12"/>
      <c r="G124" s="12"/>
      <c r="H124" s="12"/>
    </row>
    <row r="125" spans="1:8" ht="12.75">
      <c r="A125" s="12"/>
      <c r="B125" s="12"/>
      <c r="C125" s="12"/>
      <c r="D125" s="12"/>
      <c r="E125" s="12"/>
      <c r="F125" s="12"/>
      <c r="G125" s="12"/>
      <c r="H125" s="12"/>
    </row>
    <row r="126" spans="1:8" ht="12.75">
      <c r="A126" s="12"/>
      <c r="B126" s="12"/>
      <c r="C126" s="12"/>
      <c r="D126" s="12"/>
      <c r="E126" s="12"/>
      <c r="F126" s="12"/>
      <c r="G126" s="12"/>
      <c r="H126" s="12"/>
    </row>
    <row r="127" spans="1:8" ht="12.75">
      <c r="A127" s="12"/>
      <c r="B127" s="12"/>
      <c r="C127" s="12"/>
      <c r="D127" s="12"/>
      <c r="E127" s="12"/>
      <c r="F127" s="12"/>
      <c r="G127" s="12"/>
      <c r="H127" s="12"/>
    </row>
    <row r="128" spans="1:8" ht="12.75">
      <c r="A128" s="12"/>
      <c r="B128" s="12"/>
      <c r="C128" s="12"/>
      <c r="D128" s="12"/>
      <c r="E128" s="12"/>
      <c r="F128" s="12"/>
      <c r="G128" s="12"/>
      <c r="H128" s="12"/>
    </row>
    <row r="129" spans="1:8" ht="12.75">
      <c r="A129" s="12"/>
      <c r="B129" s="12"/>
      <c r="C129" s="12"/>
      <c r="D129" s="12"/>
      <c r="E129" s="12"/>
      <c r="F129" s="12"/>
      <c r="G129" s="12"/>
      <c r="H129" s="12"/>
    </row>
    <row r="130" spans="1:8" ht="12.75">
      <c r="A130" s="12"/>
      <c r="B130" s="12"/>
      <c r="C130" s="12"/>
      <c r="D130" s="12"/>
      <c r="E130" s="12"/>
      <c r="F130" s="12"/>
      <c r="G130" s="12"/>
      <c r="H130" s="12"/>
    </row>
    <row r="131" spans="1:8" ht="12.75">
      <c r="A131" s="12"/>
      <c r="B131" s="12"/>
      <c r="C131" s="12"/>
      <c r="D131" s="12"/>
      <c r="E131" s="12"/>
      <c r="F131" s="12"/>
      <c r="G131" s="12"/>
      <c r="H131" s="12"/>
    </row>
    <row r="132" spans="1:8" ht="12.75">
      <c r="A132" s="12"/>
      <c r="B132" s="12"/>
      <c r="C132" s="12"/>
      <c r="D132" s="12"/>
      <c r="E132" s="12"/>
      <c r="F132" s="12"/>
      <c r="G132" s="12"/>
      <c r="H132" s="12"/>
    </row>
    <row r="133" spans="1:8" ht="12.75">
      <c r="A133" s="12"/>
      <c r="B133" s="12"/>
      <c r="C133" s="12"/>
      <c r="D133" s="12"/>
      <c r="E133" s="12"/>
      <c r="F133" s="12"/>
      <c r="G133" s="12"/>
      <c r="H133" s="12"/>
    </row>
    <row r="134" spans="1:8" ht="12.75">
      <c r="A134" s="12"/>
      <c r="B134" s="12"/>
      <c r="C134" s="12"/>
      <c r="D134" s="12"/>
      <c r="E134" s="12"/>
      <c r="F134" s="12"/>
      <c r="G134" s="12"/>
      <c r="H134" s="12"/>
    </row>
    <row r="135" spans="1:8" ht="12.75">
      <c r="A135" s="12"/>
      <c r="B135" s="12"/>
      <c r="C135" s="12"/>
      <c r="D135" s="12"/>
      <c r="E135" s="12"/>
      <c r="F135" s="12"/>
      <c r="G135" s="12"/>
      <c r="H135" s="12"/>
    </row>
    <row r="136" spans="1:8" ht="12.75">
      <c r="A136" s="12"/>
      <c r="B136" s="12"/>
      <c r="C136" s="12"/>
      <c r="D136" s="12"/>
      <c r="E136" s="12"/>
      <c r="F136" s="12"/>
      <c r="G136" s="12"/>
      <c r="H136" s="12"/>
    </row>
    <row r="137" spans="1:8" ht="12.75">
      <c r="A137" s="12"/>
      <c r="B137" s="12"/>
      <c r="C137" s="12"/>
      <c r="D137" s="12"/>
      <c r="E137" s="12"/>
      <c r="F137" s="12"/>
      <c r="G137" s="12"/>
      <c r="H137" s="12"/>
    </row>
    <row r="138" spans="1:8" ht="12.75">
      <c r="A138" s="12"/>
      <c r="B138" s="12"/>
      <c r="C138" s="12"/>
      <c r="D138" s="12"/>
      <c r="E138" s="12"/>
      <c r="F138" s="12"/>
      <c r="G138" s="12"/>
      <c r="H138" s="12"/>
    </row>
    <row r="139" spans="1:8" ht="12.75">
      <c r="A139" s="12"/>
      <c r="B139" s="12"/>
      <c r="C139" s="12"/>
      <c r="D139" s="12"/>
      <c r="E139" s="12"/>
      <c r="F139" s="12"/>
      <c r="G139" s="12"/>
      <c r="H139" s="12"/>
    </row>
    <row r="140" spans="1:8" ht="12.75">
      <c r="A140" s="12"/>
      <c r="B140" s="12"/>
      <c r="C140" s="12"/>
      <c r="D140" s="12"/>
      <c r="E140" s="12"/>
      <c r="F140" s="12"/>
      <c r="G140" s="12"/>
      <c r="H140" s="12"/>
    </row>
    <row r="141" spans="1:8" ht="12.75">
      <c r="A141" s="12"/>
      <c r="B141" s="12"/>
      <c r="C141" s="12"/>
      <c r="D141" s="12"/>
      <c r="E141" s="12"/>
      <c r="F141" s="12"/>
      <c r="G141" s="12"/>
      <c r="H141" s="12"/>
    </row>
    <row r="142" spans="1:8" ht="12.75">
      <c r="A142" s="12"/>
      <c r="B142" s="12"/>
      <c r="C142" s="12"/>
      <c r="D142" s="12"/>
      <c r="E142" s="12"/>
      <c r="F142" s="12"/>
      <c r="G142" s="12"/>
      <c r="H142" s="12"/>
    </row>
    <row r="143" spans="1:8" ht="12.75">
      <c r="A143" s="12"/>
      <c r="B143" s="12"/>
      <c r="C143" s="12"/>
      <c r="D143" s="12"/>
      <c r="E143" s="12"/>
      <c r="F143" s="12"/>
      <c r="G143" s="12"/>
      <c r="H143" s="12"/>
    </row>
    <row r="144" spans="1:8" ht="12.75">
      <c r="A144" s="12"/>
      <c r="B144" s="12"/>
      <c r="C144" s="12"/>
      <c r="D144" s="12"/>
      <c r="E144" s="12"/>
      <c r="F144" s="12"/>
      <c r="G144" s="12"/>
      <c r="H144" s="12"/>
    </row>
    <row r="145" spans="1:8" ht="12.75">
      <c r="A145" s="12"/>
      <c r="B145" s="12"/>
      <c r="C145" s="12"/>
      <c r="D145" s="12"/>
      <c r="E145" s="12"/>
      <c r="F145" s="12"/>
      <c r="G145" s="12"/>
      <c r="H145" s="12"/>
    </row>
    <row r="146" spans="1:8" ht="12.75">
      <c r="A146" s="12"/>
      <c r="B146" s="12"/>
      <c r="C146" s="12"/>
      <c r="D146" s="12"/>
      <c r="E146" s="12"/>
      <c r="F146" s="12"/>
      <c r="G146" s="12"/>
      <c r="H146" s="12"/>
    </row>
    <row r="147" spans="1:8" ht="12.75">
      <c r="A147" s="12"/>
      <c r="B147" s="12"/>
      <c r="C147" s="12"/>
      <c r="D147" s="12"/>
      <c r="E147" s="12"/>
      <c r="F147" s="12"/>
      <c r="G147" s="12"/>
      <c r="H147" s="12"/>
    </row>
    <row r="148" spans="1:8" ht="12.75">
      <c r="A148" s="12"/>
      <c r="B148" s="12"/>
      <c r="C148" s="12"/>
      <c r="D148" s="12"/>
      <c r="E148" s="12"/>
      <c r="F148" s="12"/>
      <c r="G148" s="12"/>
      <c r="H148" s="12"/>
    </row>
    <row r="149" spans="1:8" ht="12.75">
      <c r="A149" s="12"/>
      <c r="B149" s="12"/>
      <c r="C149" s="12"/>
      <c r="D149" s="12"/>
      <c r="E149" s="12"/>
      <c r="F149" s="12"/>
      <c r="G149" s="12"/>
      <c r="H149" s="12"/>
    </row>
    <row r="150" spans="1:8" ht="12.75">
      <c r="A150" s="12"/>
      <c r="B150" s="12"/>
      <c r="C150" s="12"/>
      <c r="D150" s="12"/>
      <c r="E150" s="12"/>
      <c r="F150" s="12"/>
      <c r="G150" s="12"/>
      <c r="H150" s="12"/>
    </row>
    <row r="151" spans="1:8" ht="12.75">
      <c r="A151" s="12"/>
      <c r="B151" s="12"/>
      <c r="C151" s="12"/>
      <c r="D151" s="12"/>
      <c r="E151" s="12"/>
      <c r="F151" s="12"/>
      <c r="G151" s="12"/>
      <c r="H151" s="12"/>
    </row>
    <row r="152" spans="1:8" ht="12.75">
      <c r="A152" s="12"/>
      <c r="B152" s="12"/>
      <c r="C152" s="12"/>
      <c r="D152" s="12"/>
      <c r="E152" s="12"/>
      <c r="F152" s="12"/>
      <c r="G152" s="12"/>
      <c r="H152" s="12"/>
    </row>
    <row r="153" spans="1:8" ht="12.75">
      <c r="A153" s="12"/>
      <c r="B153" s="12"/>
      <c r="C153" s="12"/>
      <c r="D153" s="12"/>
      <c r="E153" s="12"/>
      <c r="F153" s="12"/>
      <c r="G153" s="12"/>
      <c r="H153" s="12"/>
    </row>
    <row r="154" spans="1:8" ht="12.75">
      <c r="A154" s="12"/>
      <c r="B154" s="12"/>
      <c r="C154" s="12"/>
      <c r="D154" s="12"/>
      <c r="E154" s="12"/>
      <c r="F154" s="12"/>
      <c r="G154" s="12"/>
      <c r="H154" s="12"/>
    </row>
    <row r="155" spans="1:8" ht="12.75">
      <c r="A155" s="12"/>
      <c r="B155" s="12"/>
      <c r="C155" s="12"/>
      <c r="D155" s="12"/>
      <c r="E155" s="12"/>
      <c r="F155" s="12"/>
      <c r="G155" s="12"/>
      <c r="H155" s="12"/>
    </row>
    <row r="156" spans="1:8" ht="12.75">
      <c r="A156" s="12"/>
      <c r="B156" s="12"/>
      <c r="C156" s="12"/>
      <c r="D156" s="12"/>
      <c r="E156" s="12"/>
      <c r="F156" s="12"/>
      <c r="G156" s="12"/>
      <c r="H156" s="12"/>
    </row>
    <row r="157" spans="1:8" ht="12.75">
      <c r="A157" s="12"/>
      <c r="B157" s="12"/>
      <c r="C157" s="12"/>
      <c r="D157" s="12"/>
      <c r="E157" s="12"/>
      <c r="F157" s="12"/>
      <c r="G157" s="12"/>
      <c r="H157" s="12"/>
    </row>
    <row r="158" spans="1:8" ht="12.75">
      <c r="A158" s="12"/>
      <c r="B158" s="12"/>
      <c r="C158" s="12"/>
      <c r="D158" s="12"/>
      <c r="E158" s="12"/>
      <c r="F158" s="12"/>
      <c r="G158" s="12"/>
      <c r="H158" s="12"/>
    </row>
    <row r="159" spans="1:8" ht="12.75">
      <c r="A159" s="12"/>
      <c r="B159" s="12"/>
      <c r="C159" s="12"/>
      <c r="D159" s="12"/>
      <c r="E159" s="12"/>
      <c r="F159" s="12"/>
      <c r="G159" s="12"/>
      <c r="H159" s="12"/>
    </row>
    <row r="160" spans="1:8" ht="12.75">
      <c r="A160" s="12"/>
      <c r="B160" s="12"/>
      <c r="C160" s="12"/>
      <c r="D160" s="12"/>
      <c r="E160" s="12"/>
      <c r="F160" s="12"/>
      <c r="G160" s="12"/>
      <c r="H160" s="12"/>
    </row>
    <row r="161" spans="1:8" ht="12.75">
      <c r="A161" s="12"/>
      <c r="B161" s="12"/>
      <c r="C161" s="12"/>
      <c r="D161" s="12"/>
      <c r="E161" s="12"/>
      <c r="F161" s="12"/>
      <c r="G161" s="12"/>
      <c r="H161" s="12"/>
    </row>
    <row r="162" spans="1:8" ht="12.75">
      <c r="A162" s="12"/>
      <c r="B162" s="12"/>
      <c r="C162" s="12"/>
      <c r="D162" s="12"/>
      <c r="E162" s="12"/>
      <c r="F162" s="12"/>
      <c r="G162" s="12"/>
      <c r="H162" s="12"/>
    </row>
    <row r="163" spans="1:8" ht="12.75">
      <c r="A163" s="12"/>
      <c r="B163" s="12"/>
      <c r="C163" s="12"/>
      <c r="D163" s="12"/>
      <c r="E163" s="12"/>
      <c r="F163" s="12"/>
      <c r="G163" s="12"/>
      <c r="H163" s="12"/>
    </row>
    <row r="164" spans="1:8" ht="12.75">
      <c r="A164" s="12"/>
      <c r="B164" s="12"/>
      <c r="C164" s="12"/>
      <c r="D164" s="12"/>
      <c r="E164" s="12"/>
      <c r="F164" s="12"/>
      <c r="G164" s="12"/>
      <c r="H164" s="12"/>
    </row>
    <row r="165" spans="1:8" ht="12.75">
      <c r="A165" s="12"/>
      <c r="B165" s="12"/>
      <c r="C165" s="12"/>
      <c r="D165" s="12"/>
      <c r="E165" s="12"/>
      <c r="F165" s="12"/>
      <c r="G165" s="12"/>
      <c r="H165" s="12"/>
    </row>
    <row r="166" spans="1:8" ht="12.75">
      <c r="A166" s="12"/>
      <c r="B166" s="12"/>
      <c r="C166" s="12"/>
      <c r="D166" s="12"/>
      <c r="E166" s="12"/>
      <c r="F166" s="12"/>
      <c r="G166" s="12"/>
      <c r="H166" s="12"/>
    </row>
    <row r="167" spans="1:8" ht="12.75">
      <c r="A167" s="12"/>
      <c r="B167" s="12"/>
      <c r="C167" s="12"/>
      <c r="D167" s="12"/>
      <c r="E167" s="12"/>
      <c r="F167" s="12"/>
      <c r="G167" s="12"/>
      <c r="H167" s="12"/>
    </row>
    <row r="168" spans="1:8" ht="12.75">
      <c r="A168" s="12"/>
      <c r="B168" s="12"/>
      <c r="C168" s="12"/>
      <c r="D168" s="12"/>
      <c r="E168" s="12"/>
      <c r="F168" s="12"/>
      <c r="G168" s="12"/>
      <c r="H168" s="12"/>
    </row>
  </sheetData>
  <sheetProtection/>
  <mergeCells count="18">
    <mergeCell ref="A85:H85"/>
    <mergeCell ref="A84:H84"/>
    <mergeCell ref="A83:H83"/>
    <mergeCell ref="A82:H82"/>
    <mergeCell ref="A81:H81"/>
    <mergeCell ref="A80:H80"/>
    <mergeCell ref="K76:L77"/>
    <mergeCell ref="A1:H1"/>
    <mergeCell ref="A64:H64"/>
    <mergeCell ref="A12:H12"/>
    <mergeCell ref="A20:H20"/>
    <mergeCell ref="A76:B76"/>
    <mergeCell ref="A78:B78"/>
    <mergeCell ref="A30:H30"/>
    <mergeCell ref="C71:H71"/>
    <mergeCell ref="A73:B73"/>
    <mergeCell ref="A74:B74"/>
    <mergeCell ref="A75:B75"/>
  </mergeCells>
  <printOptions horizontalCentered="1"/>
  <pageMargins left="0.4330708661417323" right="0.2755905511811024" top="0.2755905511811024" bottom="0.2755905511811024" header="0.2755905511811024" footer="0.15748031496062992"/>
  <pageSetup fitToHeight="2" fitToWidth="1" horizontalDpi="600" verticalDpi="600" orientation="portrait" paperSize="9" scale="74" r:id="rId1"/>
  <rowBreaks count="1" manualBreakCount="1">
    <brk id="36" max="7" man="1"/>
  </rowBreaks>
</worksheet>
</file>

<file path=xl/worksheets/sheet4.xml><?xml version="1.0" encoding="utf-8"?>
<worksheet xmlns="http://schemas.openxmlformats.org/spreadsheetml/2006/main" xmlns:r="http://schemas.openxmlformats.org/officeDocument/2006/relationships">
  <sheetPr>
    <tabColor rgb="FF92D050"/>
  </sheetPr>
  <dimension ref="A1:R96"/>
  <sheetViews>
    <sheetView showGridLines="0" zoomScaleSheetLayoutView="100" zoomScalePageLayoutView="0" workbookViewId="0" topLeftCell="A1">
      <pane xSplit="1" ySplit="3" topLeftCell="B58" activePane="bottomRight" state="frozen"/>
      <selection pane="topLeft" activeCell="C12" sqref="C12"/>
      <selection pane="topRight" activeCell="C12" sqref="C12"/>
      <selection pane="bottomLeft" activeCell="C12" sqref="C12"/>
      <selection pane="bottomRight" activeCell="G82" sqref="G82"/>
    </sheetView>
  </sheetViews>
  <sheetFormatPr defaultColWidth="9.00390625" defaultRowHeight="12.75"/>
  <cols>
    <col min="1" max="1" width="26.375" style="1" customWidth="1"/>
    <col min="2" max="3" width="11.875" style="1" customWidth="1"/>
    <col min="4" max="4" width="11.375" style="1" customWidth="1"/>
    <col min="5" max="5" width="10.375" style="1" customWidth="1"/>
    <col min="6" max="6" width="12.625" style="1" customWidth="1"/>
    <col min="7" max="7" width="14.00390625" style="1" customWidth="1"/>
    <col min="8" max="8" width="13.125" style="1" customWidth="1"/>
    <col min="9" max="9" width="12.875" style="1" customWidth="1"/>
    <col min="10" max="10" width="11.875" style="1" customWidth="1"/>
    <col min="11" max="12" width="14.375" style="1" customWidth="1"/>
    <col min="13" max="13" width="14.375" style="430" customWidth="1"/>
    <col min="14" max="14" width="12.375" style="1" customWidth="1"/>
    <col min="15" max="15" width="18.375" style="1" customWidth="1"/>
    <col min="16" max="16" width="18.125" style="1" customWidth="1"/>
    <col min="17" max="17" width="9.125" style="1" customWidth="1"/>
    <col min="18" max="18" width="12.125" style="1" customWidth="1"/>
    <col min="19" max="16384" width="9.125" style="1" customWidth="1"/>
  </cols>
  <sheetData>
    <row r="1" spans="1:16" ht="20.25" thickBot="1">
      <c r="A1" s="673" t="s">
        <v>108</v>
      </c>
      <c r="B1" s="704"/>
      <c r="C1" s="704"/>
      <c r="D1" s="704"/>
      <c r="E1" s="704"/>
      <c r="F1" s="704"/>
      <c r="G1" s="704"/>
      <c r="H1" s="704"/>
      <c r="I1" s="704"/>
      <c r="J1" s="704"/>
      <c r="K1" s="704"/>
      <c r="L1" s="704"/>
      <c r="M1" s="704"/>
      <c r="N1" s="704"/>
      <c r="O1" s="704"/>
      <c r="P1" s="705"/>
    </row>
    <row r="2" spans="1:16" ht="15.75" thickBot="1">
      <c r="A2" s="133"/>
      <c r="B2" s="10"/>
      <c r="C2" s="10"/>
      <c r="D2" s="10"/>
      <c r="E2" s="10"/>
      <c r="F2" s="10"/>
      <c r="G2" s="10"/>
      <c r="H2" s="10"/>
      <c r="I2" s="10"/>
      <c r="J2" s="10"/>
      <c r="K2" s="10"/>
      <c r="L2" s="10"/>
      <c r="M2" s="502"/>
      <c r="N2" s="10"/>
      <c r="O2" s="10"/>
      <c r="P2" s="11"/>
    </row>
    <row r="3" spans="1:16" ht="15.75" thickBot="1">
      <c r="A3" s="134"/>
      <c r="B3" s="709" t="s">
        <v>107</v>
      </c>
      <c r="C3" s="707"/>
      <c r="D3" s="707"/>
      <c r="E3" s="707"/>
      <c r="F3" s="707"/>
      <c r="G3" s="707"/>
      <c r="H3" s="708"/>
      <c r="I3" s="706" t="s">
        <v>60</v>
      </c>
      <c r="J3" s="707"/>
      <c r="K3" s="707"/>
      <c r="L3" s="707"/>
      <c r="M3" s="707"/>
      <c r="N3" s="707"/>
      <c r="O3" s="707"/>
      <c r="P3" s="708"/>
    </row>
    <row r="4" spans="1:16" s="38" customFormat="1" ht="39" thickBot="1">
      <c r="A4" s="135" t="s">
        <v>8</v>
      </c>
      <c r="B4" s="419" t="s">
        <v>77</v>
      </c>
      <c r="C4" s="419" t="s">
        <v>78</v>
      </c>
      <c r="D4" s="419" t="s">
        <v>79</v>
      </c>
      <c r="E4" s="419" t="s">
        <v>80</v>
      </c>
      <c r="F4" s="418" t="s">
        <v>140</v>
      </c>
      <c r="G4" s="136" t="s">
        <v>141</v>
      </c>
      <c r="H4" s="137" t="s">
        <v>59</v>
      </c>
      <c r="I4" s="138" t="s">
        <v>11</v>
      </c>
      <c r="J4" s="138" t="s">
        <v>208</v>
      </c>
      <c r="K4" s="138" t="s">
        <v>0</v>
      </c>
      <c r="L4" s="138" t="s">
        <v>237</v>
      </c>
      <c r="M4" s="477" t="s">
        <v>246</v>
      </c>
      <c r="N4" s="138" t="s">
        <v>5</v>
      </c>
      <c r="O4" s="137" t="s">
        <v>84</v>
      </c>
      <c r="P4" s="139" t="s">
        <v>76</v>
      </c>
    </row>
    <row r="5" spans="1:16" ht="12.75">
      <c r="A5" s="140" t="s">
        <v>15</v>
      </c>
      <c r="B5" s="141">
        <v>0</v>
      </c>
      <c r="C5" s="141">
        <v>0</v>
      </c>
      <c r="D5" s="141">
        <v>0</v>
      </c>
      <c r="E5" s="142">
        <v>0</v>
      </c>
      <c r="F5" s="142">
        <v>520000</v>
      </c>
      <c r="G5" s="143">
        <f>SUM(B5:F5)</f>
        <v>520000</v>
      </c>
      <c r="H5" s="144"/>
      <c r="I5" s="145">
        <f>('Koeficienty a ukazatele'!B15)*$G$5</f>
        <v>95274.20943289074</v>
      </c>
      <c r="J5" s="145">
        <f>('Koeficienty a ukazatele'!C15)*$G$5</f>
        <v>54762.81189570768</v>
      </c>
      <c r="K5" s="145">
        <f>('Koeficienty a ukazatele'!D15)*$G$5</f>
        <v>193398.7017374864</v>
      </c>
      <c r="L5" s="145">
        <f>('Koeficienty a ukazatele'!E15)*$G$5</f>
        <v>45800.77493188794</v>
      </c>
      <c r="M5" s="478">
        <f>('Koeficienty a ukazatele'!F15)*$G$5</f>
        <v>15699.918768735308</v>
      </c>
      <c r="N5" s="147">
        <f>'Koeficienty a ukazatele'!$H$15*G5</f>
        <v>115063.58323329188</v>
      </c>
      <c r="O5" s="148" t="s">
        <v>83</v>
      </c>
      <c r="P5" s="149">
        <f>SUM(I5:N5)</f>
        <v>519999.99999999994</v>
      </c>
    </row>
    <row r="6" spans="1:16" ht="12.75">
      <c r="A6" s="150" t="s">
        <v>25</v>
      </c>
      <c r="B6" s="141">
        <v>0</v>
      </c>
      <c r="C6" s="141">
        <v>10000</v>
      </c>
      <c r="D6" s="141">
        <v>45000</v>
      </c>
      <c r="E6" s="142">
        <v>0</v>
      </c>
      <c r="F6" s="142">
        <v>268000</v>
      </c>
      <c r="G6" s="151">
        <f aca="true" t="shared" si="0" ref="G6:G13">SUM(B6:F6)</f>
        <v>323000</v>
      </c>
      <c r="H6" s="144"/>
      <c r="I6" s="152">
        <f>'Koeficienty a ukazatele'!B17*$G$6</f>
        <v>80104.2282028974</v>
      </c>
      <c r="J6" s="152">
        <f>'Koeficienty a ukazatele'!C17*$G$6</f>
        <v>53542.104804629555</v>
      </c>
      <c r="K6" s="152">
        <f>'Koeficienty a ukazatele'!D17*$G$6</f>
        <v>142664.58771172937</v>
      </c>
      <c r="L6" s="152">
        <f>'Koeficienty a ukazatele'!E17*$G$6</f>
        <v>25977.353473656825</v>
      </c>
      <c r="M6" s="425">
        <f>'Koeficienty a ukazatele'!F17*$G$6</f>
        <v>20711.725807086827</v>
      </c>
      <c r="N6" s="152">
        <f>'Koeficienty a ukazatele'!H17*$G$6</f>
        <v>0</v>
      </c>
      <c r="O6" s="154" t="s">
        <v>85</v>
      </c>
      <c r="P6" s="155">
        <f>SUM(I6:N6)</f>
        <v>323000</v>
      </c>
    </row>
    <row r="7" spans="1:16" ht="12.75">
      <c r="A7" s="150" t="s">
        <v>26</v>
      </c>
      <c r="B7" s="141">
        <v>0</v>
      </c>
      <c r="C7" s="141">
        <v>1000</v>
      </c>
      <c r="D7" s="141">
        <v>0</v>
      </c>
      <c r="E7" s="142">
        <v>0</v>
      </c>
      <c r="F7" s="142">
        <v>576800</v>
      </c>
      <c r="G7" s="151">
        <f t="shared" si="0"/>
        <v>577800</v>
      </c>
      <c r="H7" s="144"/>
      <c r="I7" s="152">
        <f>'Koeficienty a ukazatele'!B21*$G$7</f>
        <v>71544.24232909405</v>
      </c>
      <c r="J7" s="152">
        <f>'Koeficienty a ukazatele'!C21*$G$7</f>
        <v>24775.3874670026</v>
      </c>
      <c r="K7" s="152">
        <f>'Koeficienty a ukazatele'!D21*$G$7</f>
        <v>139953.8134926915</v>
      </c>
      <c r="L7" s="152">
        <f>'Koeficienty a ukazatele'!E21*$G$7</f>
        <v>28382.051593054242</v>
      </c>
      <c r="M7" s="425">
        <f>'Koeficienty a ukazatele'!F21*$G$7</f>
        <v>14018.015357637989</v>
      </c>
      <c r="N7" s="152">
        <f>'Koeficienty a ukazatele'!H21*$G$7</f>
        <v>299126.4897605196</v>
      </c>
      <c r="O7" s="156" t="s">
        <v>86</v>
      </c>
      <c r="P7" s="157">
        <f>SUM(I7:N7)</f>
        <v>577800</v>
      </c>
    </row>
    <row r="8" spans="1:16" ht="12.75">
      <c r="A8" s="150" t="s">
        <v>27</v>
      </c>
      <c r="B8" s="141">
        <v>0</v>
      </c>
      <c r="C8" s="141">
        <v>0</v>
      </c>
      <c r="D8" s="141">
        <v>0</v>
      </c>
      <c r="E8" s="142">
        <v>0</v>
      </c>
      <c r="F8" s="142">
        <v>27500</v>
      </c>
      <c r="G8" s="151">
        <f t="shared" si="0"/>
        <v>27500</v>
      </c>
      <c r="H8" s="144"/>
      <c r="I8" s="152">
        <f>$G$8*'Koeficienty a ukazatele'!B17</f>
        <v>6820.019429039253</v>
      </c>
      <c r="J8" s="152">
        <f>$G$8*'Koeficienty a ukazatele'!C17</f>
        <v>4558.5383347594825</v>
      </c>
      <c r="K8" s="152">
        <f>$G$8*'Koeficienty a ukazatele'!D17</f>
        <v>12146.365826850026</v>
      </c>
      <c r="L8" s="152">
        <f>$G$8*'Koeficienty a ukazatele'!E17</f>
        <v>2211.6941811936927</v>
      </c>
      <c r="M8" s="425">
        <f>$G$8*'Koeficienty a ukazatele'!F17</f>
        <v>1763.3822281575472</v>
      </c>
      <c r="N8" s="152">
        <f>$G$8*'Koeficienty a ukazatele'!H17</f>
        <v>0</v>
      </c>
      <c r="O8" s="156" t="s">
        <v>85</v>
      </c>
      <c r="P8" s="155">
        <f>SUM(I8:N8)</f>
        <v>27500</v>
      </c>
    </row>
    <row r="9" spans="1:17" ht="12.75">
      <c r="A9" s="150" t="s">
        <v>28</v>
      </c>
      <c r="B9" s="141">
        <v>0</v>
      </c>
      <c r="C9" s="141">
        <v>0</v>
      </c>
      <c r="D9" s="141">
        <v>3000</v>
      </c>
      <c r="E9" s="142">
        <v>0</v>
      </c>
      <c r="F9" s="142">
        <v>482000</v>
      </c>
      <c r="G9" s="151">
        <f t="shared" si="0"/>
        <v>485000</v>
      </c>
      <c r="H9" s="144"/>
      <c r="I9" s="152">
        <f>'Koeficienty a ukazatele'!B21*$G$9</f>
        <v>60053.578279007634</v>
      </c>
      <c r="J9" s="146">
        <f>'Koeficienty a ukazatele'!$C$21*G9</f>
        <v>20796.23212443105</v>
      </c>
      <c r="K9" s="153">
        <f>'Koeficienty a ukazatele'!$D$21*G9</f>
        <v>117475.94244367493</v>
      </c>
      <c r="L9" s="153">
        <f>'Koeficienty a ukazatele'!$E$21*G9</f>
        <v>23823.63278406249</v>
      </c>
      <c r="M9" s="479">
        <f>'Koeficienty a ukazatele'!$F$21*G9</f>
        <v>11766.593022593326</v>
      </c>
      <c r="N9" s="152">
        <f>'Koeficienty a ukazatele'!$H$21*G9</f>
        <v>251084.02134623055</v>
      </c>
      <c r="O9" s="156" t="s">
        <v>86</v>
      </c>
      <c r="P9" s="155">
        <f>SUM(I9:N9)</f>
        <v>485000</v>
      </c>
      <c r="Q9" s="224"/>
    </row>
    <row r="10" spans="1:16" ht="12.75">
      <c r="A10" s="150" t="s">
        <v>114</v>
      </c>
      <c r="B10" s="141">
        <v>0</v>
      </c>
      <c r="C10" s="141">
        <v>15000</v>
      </c>
      <c r="D10" s="141">
        <v>0</v>
      </c>
      <c r="E10" s="142">
        <v>0</v>
      </c>
      <c r="F10" s="142">
        <v>532000</v>
      </c>
      <c r="G10" s="151">
        <f t="shared" si="0"/>
        <v>547000</v>
      </c>
      <c r="H10" s="144"/>
      <c r="I10" s="152">
        <f>$G$10*'Koeficienty a ukazatele'!B17</f>
        <v>135656.3864612535</v>
      </c>
      <c r="J10" s="152">
        <f>$G$10*'Koeficienty a ukazatele'!C17</f>
        <v>90673.47160412498</v>
      </c>
      <c r="K10" s="152">
        <f>$G$10*'Koeficienty a ukazatele'!D17</f>
        <v>241602.2584467987</v>
      </c>
      <c r="L10" s="152">
        <f>$G$10*'Koeficienty a ukazatele'!E17</f>
        <v>43992.60789501636</v>
      </c>
      <c r="M10" s="425">
        <f>$G$10*'Koeficienty a ukazatele'!F17</f>
        <v>35075.27559280648</v>
      </c>
      <c r="N10" s="152">
        <f>$G$10*'Koeficienty a ukazatele'!H17</f>
        <v>0</v>
      </c>
      <c r="O10" s="156" t="s">
        <v>85</v>
      </c>
      <c r="P10" s="155">
        <f>I10+J10+K10+L10+M10</f>
        <v>547000</v>
      </c>
    </row>
    <row r="11" spans="1:16" ht="12.75">
      <c r="A11" s="150" t="s">
        <v>207</v>
      </c>
      <c r="B11" s="141">
        <v>0</v>
      </c>
      <c r="C11" s="141">
        <v>0</v>
      </c>
      <c r="D11" s="141">
        <v>0</v>
      </c>
      <c r="E11" s="142">
        <v>0</v>
      </c>
      <c r="F11" s="142">
        <v>0</v>
      </c>
      <c r="G11" s="151">
        <f t="shared" si="0"/>
        <v>0</v>
      </c>
      <c r="H11" s="144"/>
      <c r="I11" s="152">
        <f>$G$11*'Koeficienty a ukazatele'!B17</f>
        <v>0</v>
      </c>
      <c r="J11" s="152">
        <f>$G$11*'Koeficienty a ukazatele'!C17</f>
        <v>0</v>
      </c>
      <c r="K11" s="152">
        <f>$G$11*'Koeficienty a ukazatele'!D17</f>
        <v>0</v>
      </c>
      <c r="L11" s="152">
        <f>$G$11*'Koeficienty a ukazatele'!E17</f>
        <v>0</v>
      </c>
      <c r="M11" s="425">
        <f>$G$11*'Koeficienty a ukazatele'!F17</f>
        <v>0</v>
      </c>
      <c r="N11" s="152">
        <f>$G$11*'Koeficienty a ukazatele'!H17</f>
        <v>0</v>
      </c>
      <c r="O11" s="156" t="s">
        <v>85</v>
      </c>
      <c r="P11" s="155">
        <f>SUM(I11:K11)</f>
        <v>0</v>
      </c>
    </row>
    <row r="12" spans="1:16" ht="12.75">
      <c r="A12" s="150" t="s">
        <v>29</v>
      </c>
      <c r="B12" s="141">
        <v>0</v>
      </c>
      <c r="C12" s="141">
        <v>60000</v>
      </c>
      <c r="D12" s="141">
        <v>40000</v>
      </c>
      <c r="E12" s="142">
        <v>0</v>
      </c>
      <c r="F12" s="142">
        <v>8000</v>
      </c>
      <c r="G12" s="151">
        <f t="shared" si="0"/>
        <v>108000</v>
      </c>
      <c r="H12" s="144"/>
      <c r="I12" s="152">
        <f>$G$12*'Koeficienty a ukazatele'!B17</f>
        <v>26784.076303135975</v>
      </c>
      <c r="J12" s="152">
        <f>$G$12*'Koeficienty a ukazatele'!C17</f>
        <v>17902.62327832815</v>
      </c>
      <c r="K12" s="152">
        <f>$G$12*'Koeficienty a ukazatele'!D17</f>
        <v>47702.091247265555</v>
      </c>
      <c r="L12" s="152">
        <f>$G$12*'Koeficienty a ukazatele'!E17</f>
        <v>8685.926238869773</v>
      </c>
      <c r="M12" s="425">
        <f>$G$12*'Koeficienty a ukazatele'!F17</f>
        <v>6925.282932400549</v>
      </c>
      <c r="N12" s="152">
        <f>$G$12*'Koeficienty a ukazatele'!H17</f>
        <v>0</v>
      </c>
      <c r="O12" s="156" t="s">
        <v>85</v>
      </c>
      <c r="P12" s="155">
        <f>I12+J12+K12+L12+M12</f>
        <v>108000</v>
      </c>
    </row>
    <row r="13" spans="1:16" ht="13.5" thickBot="1">
      <c r="A13" s="158" t="s">
        <v>30</v>
      </c>
      <c r="B13" s="159">
        <v>0</v>
      </c>
      <c r="C13" s="159">
        <v>5000</v>
      </c>
      <c r="D13" s="159">
        <v>4000</v>
      </c>
      <c r="E13" s="160">
        <v>0</v>
      </c>
      <c r="F13" s="377">
        <v>593400</v>
      </c>
      <c r="G13" s="161">
        <f t="shared" si="0"/>
        <v>602400</v>
      </c>
      <c r="H13" s="144"/>
      <c r="I13" s="162">
        <f>$G$13*'Koeficienty a ukazatele'!B17</f>
        <v>149395.62560193622</v>
      </c>
      <c r="J13" s="162">
        <f>$G$13*'Koeficienty a ukazatele'!C17</f>
        <v>99856.8542857859</v>
      </c>
      <c r="K13" s="162">
        <f>$G$13*'Koeficienty a ukazatele'!D17</f>
        <v>266071.66451252566</v>
      </c>
      <c r="L13" s="162">
        <f>$G$13*'Koeficienty a ukazatele'!E17</f>
        <v>48448.16635458474</v>
      </c>
      <c r="M13" s="480">
        <f>$G$13*'Koeficienty a ukazatele'!F17</f>
        <v>38627.6892451675</v>
      </c>
      <c r="N13" s="162">
        <f>$G$13*'Koeficienty a ukazatele'!H17</f>
        <v>0</v>
      </c>
      <c r="O13" s="156" t="s">
        <v>85</v>
      </c>
      <c r="P13" s="163">
        <f>I13+J13+K13+L13+M13</f>
        <v>602400.0000000001</v>
      </c>
    </row>
    <row r="14" spans="1:16" ht="13.5" thickBot="1">
      <c r="A14" s="164" t="s">
        <v>115</v>
      </c>
      <c r="B14" s="179">
        <v>0</v>
      </c>
      <c r="C14" s="179">
        <v>91000</v>
      </c>
      <c r="D14" s="179">
        <v>92000</v>
      </c>
      <c r="E14" s="180">
        <v>0</v>
      </c>
      <c r="F14" s="378">
        <v>3007700</v>
      </c>
      <c r="G14" s="167">
        <f aca="true" t="shared" si="1" ref="G14:G19">SUM(B14:F14)</f>
        <v>3190700</v>
      </c>
      <c r="H14" s="168">
        <f>SUM(G5:G13)</f>
        <v>3190700</v>
      </c>
      <c r="I14" s="169">
        <f aca="true" t="shared" si="2" ref="I14:N14">SUM(I5:I13)</f>
        <v>625632.3660392548</v>
      </c>
      <c r="J14" s="169">
        <f t="shared" si="2"/>
        <v>366868.0237947694</v>
      </c>
      <c r="K14" s="169">
        <f t="shared" si="2"/>
        <v>1161015.425419022</v>
      </c>
      <c r="L14" s="169">
        <f t="shared" si="2"/>
        <v>227322.20745232608</v>
      </c>
      <c r="M14" s="481">
        <f t="shared" si="2"/>
        <v>144587.8829545855</v>
      </c>
      <c r="N14" s="170">
        <f t="shared" si="2"/>
        <v>665274.094340042</v>
      </c>
      <c r="O14" s="171"/>
      <c r="P14" s="169">
        <f>SUM(P5:P13)</f>
        <v>3190700</v>
      </c>
    </row>
    <row r="15" spans="1:16" ht="12.75">
      <c r="A15" s="172" t="s">
        <v>116</v>
      </c>
      <c r="B15" s="141">
        <v>0</v>
      </c>
      <c r="C15" s="141">
        <v>0</v>
      </c>
      <c r="D15" s="141">
        <v>0</v>
      </c>
      <c r="E15" s="142">
        <v>0</v>
      </c>
      <c r="F15" s="142">
        <v>6200000</v>
      </c>
      <c r="G15" s="143">
        <f t="shared" si="1"/>
        <v>6200000</v>
      </c>
      <c r="H15" s="144"/>
      <c r="I15" s="174">
        <f>'Koeficienty a ukazatele'!B21*$G$15</f>
        <v>767695.2274842213</v>
      </c>
      <c r="J15" s="174">
        <f>'Koeficienty a ukazatele'!C21*$G$15</f>
        <v>265848.74055973714</v>
      </c>
      <c r="K15" s="174">
        <f>'Koeficienty a ukazatele'!D21*$G$15</f>
        <v>1501754.3157748135</v>
      </c>
      <c r="L15" s="174">
        <f>'Koeficienty a ukazatele'!E21*$G$15</f>
        <v>304549.5324972937</v>
      </c>
      <c r="M15" s="482">
        <f>'Koeficienty a ukazatele'!F21*$G$15</f>
        <v>150418.30255686314</v>
      </c>
      <c r="N15" s="174">
        <f>'Koeficienty a ukazatele'!H21*$G$15</f>
        <v>3209733.8811270706</v>
      </c>
      <c r="O15" s="175" t="s">
        <v>86</v>
      </c>
      <c r="P15" s="157">
        <f>SUM(I15:N15)</f>
        <v>6200000</v>
      </c>
    </row>
    <row r="16" spans="1:16" ht="12.75">
      <c r="A16" s="150" t="s">
        <v>117</v>
      </c>
      <c r="B16" s="141">
        <v>0</v>
      </c>
      <c r="C16" s="141">
        <v>0</v>
      </c>
      <c r="D16" s="141">
        <v>0</v>
      </c>
      <c r="E16" s="142">
        <v>0</v>
      </c>
      <c r="F16" s="142">
        <v>3500000</v>
      </c>
      <c r="G16" s="151">
        <f t="shared" si="1"/>
        <v>3500000</v>
      </c>
      <c r="H16" s="144"/>
      <c r="I16" s="152">
        <f>'Koeficienty a ukazatele'!B21*$G$16</f>
        <v>433376.3380959314</v>
      </c>
      <c r="J16" s="152">
        <f>'Koeficienty a ukazatele'!C21*$G$16</f>
        <v>150075.9019288839</v>
      </c>
      <c r="K16" s="152">
        <f>'Koeficienty a ukazatele'!D21*$G$16</f>
        <v>847764.5330986851</v>
      </c>
      <c r="L16" s="152">
        <f>'Koeficienty a ukazatele'!E21*$G$16</f>
        <v>171923.12318395614</v>
      </c>
      <c r="M16" s="425">
        <f>'Koeficienty a ukazatele'!F21*$G$16</f>
        <v>84913.5578950034</v>
      </c>
      <c r="N16" s="152">
        <f>'Koeficienty a ukazatele'!H21*$G$16</f>
        <v>1811946.54579754</v>
      </c>
      <c r="O16" s="176" t="s">
        <v>86</v>
      </c>
      <c r="P16" s="155">
        <f>SUM(I16:N16)</f>
        <v>3500000</v>
      </c>
    </row>
    <row r="17" spans="1:16" ht="12.75">
      <c r="A17" s="150" t="s">
        <v>118</v>
      </c>
      <c r="B17" s="141">
        <v>0</v>
      </c>
      <c r="C17" s="141">
        <v>0</v>
      </c>
      <c r="D17" s="141">
        <v>0</v>
      </c>
      <c r="E17" s="142">
        <v>0</v>
      </c>
      <c r="F17" s="142">
        <v>350000</v>
      </c>
      <c r="G17" s="151">
        <f t="shared" si="1"/>
        <v>350000</v>
      </c>
      <c r="H17" s="144"/>
      <c r="I17" s="152">
        <f>'Koeficienty a ukazatele'!B21*$G$17</f>
        <v>43337.63380959314</v>
      </c>
      <c r="J17" s="152">
        <f>'Koeficienty a ukazatele'!C21*$G$17</f>
        <v>15007.590192888389</v>
      </c>
      <c r="K17" s="152">
        <f>'Koeficienty a ukazatele'!D21*$G$17</f>
        <v>84776.4533098685</v>
      </c>
      <c r="L17" s="152">
        <f>'Koeficienty a ukazatele'!E21*$G$17</f>
        <v>17192.312318395612</v>
      </c>
      <c r="M17" s="425">
        <f>'Koeficienty a ukazatele'!F21*$G$17</f>
        <v>8491.35578950034</v>
      </c>
      <c r="N17" s="152">
        <f>'Koeficienty a ukazatele'!H21*$G$17</f>
        <v>181194.654579754</v>
      </c>
      <c r="O17" s="176" t="s">
        <v>86</v>
      </c>
      <c r="P17" s="155">
        <f>SUM(I17:N17)</f>
        <v>350000</v>
      </c>
    </row>
    <row r="18" spans="1:16" ht="13.5" thickBot="1">
      <c r="A18" s="158" t="s">
        <v>119</v>
      </c>
      <c r="B18" s="159">
        <v>0</v>
      </c>
      <c r="C18" s="159">
        <v>0</v>
      </c>
      <c r="D18" s="159">
        <v>0</v>
      </c>
      <c r="E18" s="160">
        <v>0</v>
      </c>
      <c r="F18" s="160">
        <v>1100000</v>
      </c>
      <c r="G18" s="161">
        <f t="shared" si="1"/>
        <v>1100000</v>
      </c>
      <c r="H18" s="144"/>
      <c r="I18" s="162">
        <f>'Koeficienty a ukazatele'!B21*$G$18</f>
        <v>136203.991973007</v>
      </c>
      <c r="J18" s="162">
        <f>'Koeficienty a ukazatele'!C21*$G$18</f>
        <v>47166.71203479208</v>
      </c>
      <c r="K18" s="162">
        <f>'Koeficienty a ukazatele'!D21*$G$18</f>
        <v>266440.2818310153</v>
      </c>
      <c r="L18" s="162">
        <f>'Koeficienty a ukazatele'!E21*$G$18</f>
        <v>54032.9815721005</v>
      </c>
      <c r="M18" s="480">
        <f>'Koeficienty a ukazatele'!F21*$G$18</f>
        <v>26687.118195572493</v>
      </c>
      <c r="N18" s="162">
        <f>'Koeficienty a ukazatele'!H21*$G$18</f>
        <v>569468.9143935125</v>
      </c>
      <c r="O18" s="177" t="s">
        <v>86</v>
      </c>
      <c r="P18" s="178">
        <f>SUM(I18:N18)</f>
        <v>1100000</v>
      </c>
    </row>
    <row r="19" spans="1:16" ht="13.5" thickBot="1">
      <c r="A19" s="164" t="s">
        <v>18</v>
      </c>
      <c r="B19" s="165">
        <v>0</v>
      </c>
      <c r="C19" s="165">
        <v>0</v>
      </c>
      <c r="D19" s="165">
        <v>0</v>
      </c>
      <c r="E19" s="166">
        <v>0</v>
      </c>
      <c r="F19" s="166">
        <v>11150000</v>
      </c>
      <c r="G19" s="181">
        <f t="shared" si="1"/>
        <v>11150000</v>
      </c>
      <c r="H19" s="168">
        <f>SUM(G15:G18)</f>
        <v>11150000</v>
      </c>
      <c r="I19" s="169">
        <f>'Koeficienty a ukazatele'!B21*$G$19</f>
        <v>1380613.1913627528</v>
      </c>
      <c r="J19" s="169">
        <f>'Koeficienty a ukazatele'!C21*$G$19</f>
        <v>478098.9447163015</v>
      </c>
      <c r="K19" s="169">
        <f>'Koeficienty a ukazatele'!D21*$G$19</f>
        <v>2700735.584014382</v>
      </c>
      <c r="L19" s="169">
        <f>'Koeficienty a ukazatele'!E21*$G$19</f>
        <v>547697.9495717459</v>
      </c>
      <c r="M19" s="481">
        <f>'Koeficienty a ukazatele'!F21*$G$19</f>
        <v>270510.3344369394</v>
      </c>
      <c r="N19" s="169">
        <f>'Koeficienty a ukazatele'!H21*$G$19</f>
        <v>5772343.995897877</v>
      </c>
      <c r="O19" s="171"/>
      <c r="P19" s="182">
        <f>SUM(P15:P18)</f>
        <v>11150000</v>
      </c>
    </row>
    <row r="20" spans="1:16" ht="13.5" thickBot="1">
      <c r="A20" s="183" t="s">
        <v>31</v>
      </c>
      <c r="B20" s="165">
        <v>0</v>
      </c>
      <c r="C20" s="165">
        <v>28000</v>
      </c>
      <c r="D20" s="165">
        <v>0</v>
      </c>
      <c r="E20" s="166">
        <v>0</v>
      </c>
      <c r="F20" s="165">
        <v>0</v>
      </c>
      <c r="G20" s="167">
        <f aca="true" t="shared" si="3" ref="G20:G39">SUM(B20:F20)</f>
        <v>28000</v>
      </c>
      <c r="H20" s="195">
        <f>G20</f>
        <v>28000</v>
      </c>
      <c r="I20" s="169">
        <f>$G$20*'Koeficienty a ukazatele'!B17</f>
        <v>6944.019782294512</v>
      </c>
      <c r="J20" s="169">
        <f>$G$20*'Koeficienty a ukazatele'!C17</f>
        <v>4641.420849936927</v>
      </c>
      <c r="K20" s="169">
        <f>$G$20*'Koeficienty a ukazatele'!D17</f>
        <v>12367.208841883661</v>
      </c>
      <c r="L20" s="169">
        <f>$G$20*'Koeficienty a ukazatele'!E17</f>
        <v>2251.9068026699415</v>
      </c>
      <c r="M20" s="481">
        <f>$G$20*'Koeficienty a ukazatele'!F17</f>
        <v>1795.4437232149571</v>
      </c>
      <c r="N20" s="169">
        <f>$G$20*'Koeficienty a ukazatele'!H17</f>
        <v>0</v>
      </c>
      <c r="O20" s="171" t="s">
        <v>85</v>
      </c>
      <c r="P20" s="185">
        <f>I20+J20+K20+L20+M20</f>
        <v>28000</v>
      </c>
    </row>
    <row r="21" spans="1:16" ht="13.5" thickBot="1">
      <c r="A21" s="183" t="s">
        <v>9</v>
      </c>
      <c r="B21" s="165">
        <v>0</v>
      </c>
      <c r="C21" s="165">
        <v>350000</v>
      </c>
      <c r="D21" s="165">
        <v>20000</v>
      </c>
      <c r="E21" s="166">
        <v>0</v>
      </c>
      <c r="F21" s="165">
        <v>2559300</v>
      </c>
      <c r="G21" s="167">
        <f t="shared" si="3"/>
        <v>2929300</v>
      </c>
      <c r="H21" s="195">
        <f>G21</f>
        <v>2929300</v>
      </c>
      <c r="I21" s="169">
        <f>$G$21*'Koeficienty a ukazatele'!B21</f>
        <v>362711.23062411766</v>
      </c>
      <c r="J21" s="169">
        <f>$G$21*'Koeficienty a ukazatele'!C21</f>
        <v>125604.9541486513</v>
      </c>
      <c r="K21" s="169">
        <f>$G$21*'Koeficienty a ukazatele'!D21</f>
        <v>709530.4705159938</v>
      </c>
      <c r="L21" s="169">
        <f>$G$21*'Koeficienty a ukazatele'!E21</f>
        <v>143889.82992650362</v>
      </c>
      <c r="M21" s="481">
        <f>$G$21*'Koeficienty a ukazatele'!F21</f>
        <v>71067.79575480956</v>
      </c>
      <c r="N21" s="169">
        <f>$G$21*'Koeficienty a ukazatele'!H21</f>
        <v>1516495.719029924</v>
      </c>
      <c r="O21" s="186" t="s">
        <v>86</v>
      </c>
      <c r="P21" s="182">
        <f>SUM(I21:N21)</f>
        <v>2929300</v>
      </c>
    </row>
    <row r="22" spans="1:16" ht="13.5" thickBot="1">
      <c r="A22" s="164" t="s">
        <v>19</v>
      </c>
      <c r="B22" s="165">
        <v>3000</v>
      </c>
      <c r="C22" s="165">
        <v>0</v>
      </c>
      <c r="D22" s="165">
        <v>15000</v>
      </c>
      <c r="E22" s="166">
        <v>1000</v>
      </c>
      <c r="F22" s="165">
        <v>266000</v>
      </c>
      <c r="G22" s="167">
        <f t="shared" si="3"/>
        <v>285000</v>
      </c>
      <c r="H22" s="195">
        <f>G22</f>
        <v>285000</v>
      </c>
      <c r="I22" s="187">
        <f>$G$22*'Koeficienty a ukazatele'!B17</f>
        <v>70680.20135549772</v>
      </c>
      <c r="J22" s="187">
        <f>$G$22*'Koeficienty a ukazatele'!C17</f>
        <v>47243.03365114373</v>
      </c>
      <c r="K22" s="187">
        <f>$G$22*'Koeficienty a ukazatele'!D17</f>
        <v>125880.51856917299</v>
      </c>
      <c r="L22" s="187">
        <f>$G$22*'Koeficienty a ukazatele'!E17</f>
        <v>22921.194241461904</v>
      </c>
      <c r="M22" s="483">
        <f>$G$22*'Koeficienty a ukazatele'!F17</f>
        <v>18275.05218272367</v>
      </c>
      <c r="N22" s="187">
        <f>$G$22*'Koeficienty a ukazatele'!H17</f>
        <v>0</v>
      </c>
      <c r="O22" s="171" t="s">
        <v>85</v>
      </c>
      <c r="P22" s="182">
        <f>SUM(I22:N22)</f>
        <v>285000</v>
      </c>
    </row>
    <row r="23" spans="1:16" ht="13.5" thickBot="1">
      <c r="A23" s="183" t="s">
        <v>154</v>
      </c>
      <c r="B23" s="165">
        <v>0</v>
      </c>
      <c r="C23" s="165">
        <v>0</v>
      </c>
      <c r="D23" s="165">
        <v>0</v>
      </c>
      <c r="E23" s="166">
        <v>1000</v>
      </c>
      <c r="F23" s="165">
        <v>243000</v>
      </c>
      <c r="G23" s="167">
        <f t="shared" si="3"/>
        <v>244000</v>
      </c>
      <c r="H23" s="195">
        <f>G23</f>
        <v>244000</v>
      </c>
      <c r="I23" s="189">
        <f>G23*'Koeficienty a ukazatele'!B17</f>
        <v>60512.17238856646</v>
      </c>
      <c r="J23" s="190">
        <f>G23*'Koeficienty a ukazatele'!C17</f>
        <v>40446.667406593224</v>
      </c>
      <c r="K23" s="188">
        <f>$G$23*'Koeficienty a ukazatele'!D17</f>
        <v>107771.39133641477</v>
      </c>
      <c r="L23" s="188">
        <f>$G$23*'Koeficienty a ukazatele'!E17</f>
        <v>19623.75928040949</v>
      </c>
      <c r="M23" s="484">
        <f>$G$23*'Koeficienty a ukazatele'!F17</f>
        <v>15646.009588016053</v>
      </c>
      <c r="N23" s="188">
        <f>$G$23*'Koeficienty a ukazatele'!H17</f>
        <v>0</v>
      </c>
      <c r="O23" s="171" t="s">
        <v>85</v>
      </c>
      <c r="P23" s="182">
        <f>SUM(I23:N23)</f>
        <v>244000</v>
      </c>
    </row>
    <row r="24" spans="1:16" ht="12.75">
      <c r="A24" s="172" t="s">
        <v>120</v>
      </c>
      <c r="B24" s="141">
        <v>0</v>
      </c>
      <c r="C24" s="141">
        <v>0</v>
      </c>
      <c r="D24" s="141">
        <v>0</v>
      </c>
      <c r="E24" s="142">
        <v>2000</v>
      </c>
      <c r="F24" s="142">
        <v>1431000</v>
      </c>
      <c r="G24" s="173">
        <f t="shared" si="3"/>
        <v>1433000</v>
      </c>
      <c r="H24" s="144"/>
      <c r="I24" s="174">
        <f>$G$24*'Koeficienty a ukazatele'!B17</f>
        <v>355385.0124295727</v>
      </c>
      <c r="J24" s="174">
        <f>$G$24*'Koeficienty a ukazatele'!C17</f>
        <v>237541.28849855775</v>
      </c>
      <c r="K24" s="174">
        <f>$G$24*'Koeficienty a ukazatele'!D17</f>
        <v>632936.0810864031</v>
      </c>
      <c r="L24" s="174">
        <f>$G$24*'Koeficienty a ukazatele'!E17</f>
        <v>115249.3731509295</v>
      </c>
      <c r="M24" s="482">
        <f>$G$24*'Koeficienty a ukazatele'!F17</f>
        <v>91888.2448345369</v>
      </c>
      <c r="N24" s="174">
        <f>$G$24*'Koeficienty a ukazatele'!H17</f>
        <v>0</v>
      </c>
      <c r="O24" s="191" t="s">
        <v>85</v>
      </c>
      <c r="P24" s="157">
        <f>I24+J24+K24+L24+M24</f>
        <v>1433000</v>
      </c>
    </row>
    <row r="25" spans="1:16" ht="12.75">
      <c r="A25" s="150" t="s">
        <v>121</v>
      </c>
      <c r="B25" s="141">
        <v>0</v>
      </c>
      <c r="C25" s="141">
        <v>5000</v>
      </c>
      <c r="D25" s="141">
        <v>11000</v>
      </c>
      <c r="E25" s="142">
        <v>0</v>
      </c>
      <c r="F25" s="142">
        <v>260000</v>
      </c>
      <c r="G25" s="151">
        <f t="shared" si="3"/>
        <v>276000</v>
      </c>
      <c r="H25" s="144"/>
      <c r="I25" s="152">
        <f>$G$25*'Koeficienty a ukazatele'!B17</f>
        <v>68448.19499690304</v>
      </c>
      <c r="J25" s="152">
        <f>$G$25*'Koeficienty a ukazatele'!C17</f>
        <v>45751.148377949714</v>
      </c>
      <c r="K25" s="152">
        <f>$G$25*'Koeficienty a ukazatele'!D17</f>
        <v>121905.34429856752</v>
      </c>
      <c r="L25" s="152">
        <f>$G$25*'Koeficienty a ukazatele'!E17</f>
        <v>22197.367054889422</v>
      </c>
      <c r="M25" s="425">
        <f>$G$25*'Koeficienty a ukazatele'!F17</f>
        <v>17697.945271690292</v>
      </c>
      <c r="N25" s="152">
        <f>$G$25*'Koeficienty a ukazatele'!H17</f>
        <v>0</v>
      </c>
      <c r="O25" s="191" t="s">
        <v>85</v>
      </c>
      <c r="P25" s="155">
        <f>I25+J25+K25+L25+M25</f>
        <v>276000</v>
      </c>
    </row>
    <row r="26" spans="1:16" ht="12.75">
      <c r="A26" s="150" t="s">
        <v>122</v>
      </c>
      <c r="B26" s="141">
        <v>0</v>
      </c>
      <c r="C26" s="141">
        <v>0</v>
      </c>
      <c r="D26" s="141">
        <v>16000</v>
      </c>
      <c r="E26" s="142">
        <v>0</v>
      </c>
      <c r="F26" s="142">
        <v>361300</v>
      </c>
      <c r="G26" s="151">
        <f t="shared" si="3"/>
        <v>377300</v>
      </c>
      <c r="H26" s="144"/>
      <c r="I26" s="152">
        <f>$G$26*'Koeficienty a ukazatele'!B17</f>
        <v>93570.66656641854</v>
      </c>
      <c r="J26" s="152">
        <f>$G$26*'Koeficienty a ukazatele'!C17</f>
        <v>62543.14595290009</v>
      </c>
      <c r="K26" s="152">
        <f>$G$26*'Koeficienty a ukazatele'!D17</f>
        <v>166648.13914438235</v>
      </c>
      <c r="L26" s="152">
        <f>$G$26*'Koeficienty a ukazatele'!E17</f>
        <v>30344.44416597746</v>
      </c>
      <c r="M26" s="425">
        <f>$G$26*'Koeficienty a ukazatele'!F17</f>
        <v>24193.604170321545</v>
      </c>
      <c r="N26" s="152">
        <f>$G$26*'Koeficienty a ukazatele'!H17</f>
        <v>0</v>
      </c>
      <c r="O26" s="191" t="s">
        <v>85</v>
      </c>
      <c r="P26" s="155">
        <f>I26+J26+K26+L26+M26</f>
        <v>377300</v>
      </c>
    </row>
    <row r="27" spans="1:16" ht="12.75">
      <c r="A27" s="150" t="s">
        <v>32</v>
      </c>
      <c r="B27" s="141">
        <v>0</v>
      </c>
      <c r="C27" s="141">
        <v>0</v>
      </c>
      <c r="D27" s="141">
        <v>0</v>
      </c>
      <c r="E27" s="142">
        <v>0</v>
      </c>
      <c r="F27" s="142">
        <v>-5000000</v>
      </c>
      <c r="G27" s="151">
        <f t="shared" si="3"/>
        <v>-5000000</v>
      </c>
      <c r="H27" s="144"/>
      <c r="I27" s="152">
        <f>$G$27*'Koeficienty a ukazatele'!B17</f>
        <v>-1240003.5325525915</v>
      </c>
      <c r="J27" s="152">
        <f>$G$27*'Koeficienty a ukazatele'!C17</f>
        <v>-828825.1517744514</v>
      </c>
      <c r="K27" s="152">
        <f>$G$27*'Koeficienty a ukazatele'!D17</f>
        <v>-2208430.150336368</v>
      </c>
      <c r="L27" s="152">
        <f>$G$27*'Koeficienty a ukazatele'!E17</f>
        <v>-402126.21476248954</v>
      </c>
      <c r="M27" s="425">
        <f>$G$27*'Koeficienty a ukazatele'!F17</f>
        <v>-320614.9505740995</v>
      </c>
      <c r="N27" s="152">
        <f>$G$27*'Koeficienty a ukazatele'!H17</f>
        <v>0</v>
      </c>
      <c r="O27" s="191" t="s">
        <v>85</v>
      </c>
      <c r="P27" s="155">
        <f>I27+J27+K27+L27+M27</f>
        <v>-4999999.999999999</v>
      </c>
    </row>
    <row r="28" spans="1:16" ht="12.75">
      <c r="A28" s="150" t="s">
        <v>123</v>
      </c>
      <c r="B28" s="141">
        <v>0</v>
      </c>
      <c r="C28" s="141">
        <v>0</v>
      </c>
      <c r="D28" s="141">
        <v>0</v>
      </c>
      <c r="E28" s="142">
        <v>0</v>
      </c>
      <c r="F28" s="142">
        <v>335000</v>
      </c>
      <c r="G28" s="151">
        <f t="shared" si="3"/>
        <v>335000</v>
      </c>
      <c r="H28" s="144"/>
      <c r="I28" s="152">
        <f>$G$28*'Koeficienty a ukazatele'!B17</f>
        <v>83080.23668102363</v>
      </c>
      <c r="J28" s="152">
        <f>$G$28*'Koeficienty a ukazatele'!C17</f>
        <v>55531.28516888824</v>
      </c>
      <c r="K28" s="152">
        <f>$G$28*'Koeficienty a ukazatele'!D17</f>
        <v>147964.82007253668</v>
      </c>
      <c r="L28" s="152">
        <f>$G$28*'Koeficienty a ukazatele'!E17</f>
        <v>26942.456389086798</v>
      </c>
      <c r="M28" s="425">
        <f>$G$28*'Koeficienty a ukazatele'!F17</f>
        <v>21481.201688464665</v>
      </c>
      <c r="N28" s="152">
        <f>$G$28*'Koeficienty a ukazatele'!H17</f>
        <v>0</v>
      </c>
      <c r="O28" s="191" t="s">
        <v>85</v>
      </c>
      <c r="P28" s="155">
        <f>I28+J28+K28+L28+M28</f>
        <v>335000</v>
      </c>
    </row>
    <row r="29" spans="1:16" ht="12.75">
      <c r="A29" s="150" t="s">
        <v>124</v>
      </c>
      <c r="B29" s="141">
        <v>0</v>
      </c>
      <c r="C29" s="141">
        <v>0</v>
      </c>
      <c r="D29" s="141">
        <v>0</v>
      </c>
      <c r="E29" s="142">
        <v>0</v>
      </c>
      <c r="F29" s="142">
        <v>715000</v>
      </c>
      <c r="G29" s="151">
        <f t="shared" si="3"/>
        <v>715000</v>
      </c>
      <c r="H29" s="144"/>
      <c r="I29" s="152">
        <f>$G$29*'Koeficienty a ukazatele'!B15</f>
        <v>131002.03797022477</v>
      </c>
      <c r="J29" s="152">
        <f>$G$29*'Koeficienty a ukazatele'!C15</f>
        <v>75298.86635659805</v>
      </c>
      <c r="K29" s="152">
        <f>$G$29*'Koeficienty a ukazatele'!D15</f>
        <v>265923.2148890438</v>
      </c>
      <c r="L29" s="152">
        <f>$G$29*'Koeficienty a ukazatele'!E15</f>
        <v>62976.06553134592</v>
      </c>
      <c r="M29" s="425">
        <f>$G$29*'Koeficienty a ukazatele'!F15</f>
        <v>21587.38830701105</v>
      </c>
      <c r="N29" s="152">
        <f>$G$29*'Koeficienty a ukazatele'!H15</f>
        <v>158212.42694577633</v>
      </c>
      <c r="O29" s="191" t="s">
        <v>83</v>
      </c>
      <c r="P29" s="155">
        <f>SUM(I29:O29)</f>
        <v>715000</v>
      </c>
    </row>
    <row r="30" spans="1:16" ht="12.75">
      <c r="A30" s="150" t="s">
        <v>125</v>
      </c>
      <c r="B30" s="141">
        <v>0</v>
      </c>
      <c r="C30" s="141">
        <v>0</v>
      </c>
      <c r="D30" s="141">
        <v>90000</v>
      </c>
      <c r="E30" s="142">
        <v>0</v>
      </c>
      <c r="F30" s="142">
        <v>6310000</v>
      </c>
      <c r="G30" s="151">
        <f t="shared" si="3"/>
        <v>6400000</v>
      </c>
      <c r="H30" s="144"/>
      <c r="I30" s="152">
        <f>$G$30*'Koeficienty a ukazatele'!B17</f>
        <v>1587204.521667317</v>
      </c>
      <c r="J30" s="152">
        <f>$G$30*'Koeficienty a ukazatele'!C17</f>
        <v>1060896.1942712977</v>
      </c>
      <c r="K30" s="152">
        <f>$G$30*'Koeficienty a ukazatele'!D17</f>
        <v>2826790.592430551</v>
      </c>
      <c r="L30" s="152">
        <f>$G$30*'Koeficienty a ukazatele'!E17</f>
        <v>514721.5548959866</v>
      </c>
      <c r="M30" s="425">
        <f>$G$30*'Koeficienty a ukazatele'!F17</f>
        <v>410387.1367348473</v>
      </c>
      <c r="N30" s="152">
        <f>$G$30*'Koeficienty a ukazatele'!H17</f>
        <v>0</v>
      </c>
      <c r="O30" s="191" t="s">
        <v>85</v>
      </c>
      <c r="P30" s="155">
        <f aca="true" t="shared" si="4" ref="P30:P79">SUM(I30:O30)</f>
        <v>6399999.999999999</v>
      </c>
    </row>
    <row r="31" spans="1:16" ht="12.75">
      <c r="A31" s="150" t="s">
        <v>126</v>
      </c>
      <c r="B31" s="141">
        <v>0</v>
      </c>
      <c r="C31" s="141">
        <v>0</v>
      </c>
      <c r="D31" s="141">
        <v>30000</v>
      </c>
      <c r="E31" s="142">
        <v>0</v>
      </c>
      <c r="F31" s="142">
        <v>61000</v>
      </c>
      <c r="G31" s="151">
        <f t="shared" si="3"/>
        <v>91000</v>
      </c>
      <c r="H31" s="144"/>
      <c r="I31" s="152">
        <f>$G$31*'Koeficienty a ukazatele'!B17</f>
        <v>22568.064292457162</v>
      </c>
      <c r="J31" s="152">
        <f>$G$31*'Koeficienty a ukazatele'!C17</f>
        <v>15084.617762295014</v>
      </c>
      <c r="K31" s="152">
        <f>$G$31*'Koeficienty a ukazatele'!D17</f>
        <v>40193.4287361219</v>
      </c>
      <c r="L31" s="152">
        <f>$G$31*'Koeficienty a ukazatele'!E17</f>
        <v>7318.697108677309</v>
      </c>
      <c r="M31" s="425">
        <f>$G$31*'Koeficienty a ukazatele'!F17</f>
        <v>5835.19210044861</v>
      </c>
      <c r="N31" s="152">
        <f>$G$31*'Koeficienty a ukazatele'!H17</f>
        <v>0</v>
      </c>
      <c r="O31" s="191" t="s">
        <v>85</v>
      </c>
      <c r="P31" s="155">
        <f t="shared" si="4"/>
        <v>91000</v>
      </c>
    </row>
    <row r="32" spans="1:16" ht="12.75">
      <c r="A32" s="150" t="s">
        <v>127</v>
      </c>
      <c r="B32" s="141">
        <v>0</v>
      </c>
      <c r="C32" s="141">
        <v>20000</v>
      </c>
      <c r="D32" s="141">
        <v>500</v>
      </c>
      <c r="E32" s="142">
        <v>0</v>
      </c>
      <c r="F32" s="142">
        <v>480000</v>
      </c>
      <c r="G32" s="151">
        <f t="shared" si="3"/>
        <v>500500</v>
      </c>
      <c r="H32" s="144"/>
      <c r="I32" s="152">
        <f>$G$32*'Koeficienty a ukazatele'!B17</f>
        <v>124124.3536085144</v>
      </c>
      <c r="J32" s="152">
        <f>$G$32*'Koeficienty a ukazatele'!C17</f>
        <v>82965.39769262257</v>
      </c>
      <c r="K32" s="152">
        <f>$G$32*'Koeficienty a ukazatele'!D17</f>
        <v>221063.85804867046</v>
      </c>
      <c r="L32" s="152">
        <f>$G$32*'Koeficienty a ukazatele'!E17</f>
        <v>40252.8340977252</v>
      </c>
      <c r="M32" s="425">
        <f>$G$32*'Koeficienty a ukazatele'!F17</f>
        <v>32093.55655246736</v>
      </c>
      <c r="N32" s="152">
        <f>$G$32*'Koeficienty a ukazatele'!H17</f>
        <v>0</v>
      </c>
      <c r="O32" s="191" t="s">
        <v>85</v>
      </c>
      <c r="P32" s="155">
        <f t="shared" si="4"/>
        <v>500500</v>
      </c>
    </row>
    <row r="33" spans="1:16" ht="12.75">
      <c r="A33" s="150" t="s">
        <v>128</v>
      </c>
      <c r="B33" s="141">
        <v>0</v>
      </c>
      <c r="C33" s="141">
        <v>0</v>
      </c>
      <c r="D33" s="141">
        <v>0</v>
      </c>
      <c r="E33" s="142">
        <v>0</v>
      </c>
      <c r="F33" s="142">
        <v>0</v>
      </c>
      <c r="G33" s="151">
        <f t="shared" si="3"/>
        <v>0</v>
      </c>
      <c r="H33" s="144"/>
      <c r="I33" s="152">
        <f>$G$33*'Koeficienty a ukazatele'!B17</f>
        <v>0</v>
      </c>
      <c r="J33" s="152">
        <f>$G$33*'Koeficienty a ukazatele'!C17</f>
        <v>0</v>
      </c>
      <c r="K33" s="152">
        <f>$G$33*'Koeficienty a ukazatele'!D17</f>
        <v>0</v>
      </c>
      <c r="L33" s="152">
        <f>$G$33*'Koeficienty a ukazatele'!E17</f>
        <v>0</v>
      </c>
      <c r="M33" s="425">
        <f>$G$33*'Koeficienty a ukazatele'!F17</f>
        <v>0</v>
      </c>
      <c r="N33" s="152">
        <f>$G$33*'Koeficienty a ukazatele'!H17</f>
        <v>0</v>
      </c>
      <c r="O33" s="191" t="s">
        <v>85</v>
      </c>
      <c r="P33" s="155">
        <f t="shared" si="4"/>
        <v>0</v>
      </c>
    </row>
    <row r="34" spans="1:16" ht="12.75">
      <c r="A34" s="150" t="s">
        <v>129</v>
      </c>
      <c r="B34" s="141">
        <v>0</v>
      </c>
      <c r="C34" s="141">
        <v>0</v>
      </c>
      <c r="D34" s="141">
        <v>0</v>
      </c>
      <c r="E34" s="142">
        <v>0</v>
      </c>
      <c r="F34" s="142">
        <v>0</v>
      </c>
      <c r="G34" s="151">
        <f t="shared" si="3"/>
        <v>0</v>
      </c>
      <c r="H34" s="144"/>
      <c r="I34" s="152">
        <f>$G$34*'Koeficienty a ukazatele'!B17</f>
        <v>0</v>
      </c>
      <c r="J34" s="152">
        <f>$G$34*'Koeficienty a ukazatele'!C17</f>
        <v>0</v>
      </c>
      <c r="K34" s="152">
        <f>$G$34*'Koeficienty a ukazatele'!D17</f>
        <v>0</v>
      </c>
      <c r="L34" s="152">
        <f>$G$34*'Koeficienty a ukazatele'!E17</f>
        <v>0</v>
      </c>
      <c r="M34" s="425">
        <f>$G$34*'Koeficienty a ukazatele'!F17</f>
        <v>0</v>
      </c>
      <c r="N34" s="152">
        <f>$G$34*'Koeficienty a ukazatele'!H17</f>
        <v>0</v>
      </c>
      <c r="O34" s="191" t="s">
        <v>85</v>
      </c>
      <c r="P34" s="155">
        <f t="shared" si="4"/>
        <v>0</v>
      </c>
    </row>
    <row r="35" spans="1:16" ht="12.75">
      <c r="A35" s="150" t="s">
        <v>238</v>
      </c>
      <c r="B35" s="141">
        <v>0</v>
      </c>
      <c r="C35" s="141">
        <v>0</v>
      </c>
      <c r="D35" s="141">
        <v>0</v>
      </c>
      <c r="E35" s="142">
        <v>0</v>
      </c>
      <c r="F35" s="142">
        <v>0</v>
      </c>
      <c r="G35" s="151">
        <f t="shared" si="3"/>
        <v>0</v>
      </c>
      <c r="H35" s="144"/>
      <c r="I35" s="152">
        <f>$G$35*'Koeficienty a ukazatele'!B17</f>
        <v>0</v>
      </c>
      <c r="J35" s="152">
        <f>$G$35*'Koeficienty a ukazatele'!C17</f>
        <v>0</v>
      </c>
      <c r="K35" s="152">
        <f>$G$35*'Koeficienty a ukazatele'!D17</f>
        <v>0</v>
      </c>
      <c r="L35" s="152">
        <f>$G$35*'Koeficienty a ukazatele'!E17</f>
        <v>0</v>
      </c>
      <c r="M35" s="425">
        <f>$G$35*'Koeficienty a ukazatele'!F17</f>
        <v>0</v>
      </c>
      <c r="N35" s="152">
        <f>$G$35*'Koeficienty a ukazatele'!H17</f>
        <v>0</v>
      </c>
      <c r="O35" s="191" t="s">
        <v>85</v>
      </c>
      <c r="P35" s="155">
        <f t="shared" si="4"/>
        <v>0</v>
      </c>
    </row>
    <row r="36" spans="1:16" ht="12.75">
      <c r="A36" s="150" t="s">
        <v>239</v>
      </c>
      <c r="B36" s="141">
        <v>0</v>
      </c>
      <c r="C36" s="141">
        <v>0</v>
      </c>
      <c r="D36" s="141">
        <v>0</v>
      </c>
      <c r="E36" s="142">
        <v>0</v>
      </c>
      <c r="F36" s="142">
        <v>1500000</v>
      </c>
      <c r="G36" s="151">
        <f t="shared" si="3"/>
        <v>1500000</v>
      </c>
      <c r="H36" s="144"/>
      <c r="I36" s="152">
        <f>$G$36*'Koeficienty a ukazatele'!B17</f>
        <v>372001.05976577743</v>
      </c>
      <c r="J36" s="152">
        <f>$G$36*'Koeficienty a ukazatele'!C17</f>
        <v>248647.54553233538</v>
      </c>
      <c r="K36" s="152">
        <f>$G$36*'Koeficienty a ukazatele'!D17</f>
        <v>662529.0451009105</v>
      </c>
      <c r="L36" s="152">
        <f>$G$36*'Koeficienty a ukazatele'!E17</f>
        <v>120637.86442874686</v>
      </c>
      <c r="M36" s="425">
        <f>$G$36*'Koeficienty a ukazatele'!F17</f>
        <v>96184.48517222985</v>
      </c>
      <c r="N36" s="152">
        <f>$G$36*'Koeficienty a ukazatele'!H17</f>
        <v>0</v>
      </c>
      <c r="O36" s="191" t="s">
        <v>85</v>
      </c>
      <c r="P36" s="155">
        <f t="shared" si="4"/>
        <v>1500000</v>
      </c>
    </row>
    <row r="37" spans="1:16" ht="12.75">
      <c r="A37" s="150" t="s">
        <v>130</v>
      </c>
      <c r="B37" s="141">
        <v>0</v>
      </c>
      <c r="C37" s="141">
        <v>0</v>
      </c>
      <c r="D37" s="141">
        <v>0</v>
      </c>
      <c r="E37" s="142">
        <v>0</v>
      </c>
      <c r="F37" s="142">
        <v>0</v>
      </c>
      <c r="G37" s="151">
        <f t="shared" si="3"/>
        <v>0</v>
      </c>
      <c r="H37" s="144"/>
      <c r="I37" s="152">
        <f>'Koeficienty a ukazatele'!B25*$G$37</f>
        <v>0</v>
      </c>
      <c r="J37" s="152">
        <f>'Koeficienty a ukazatele'!C25*$G$37</f>
        <v>0</v>
      </c>
      <c r="K37" s="152">
        <f>'Koeficienty a ukazatele'!D25*$G$37</f>
        <v>0</v>
      </c>
      <c r="L37" s="152">
        <f>'Koeficienty a ukazatele'!E25*$G$37</f>
        <v>0</v>
      </c>
      <c r="M37" s="425">
        <f>'Koeficienty a ukazatele'!F25*$G$37</f>
        <v>0</v>
      </c>
      <c r="N37" s="152">
        <f>'Koeficienty a ukazatele'!H25*$G$37</f>
        <v>0</v>
      </c>
      <c r="O37" s="191" t="s">
        <v>87</v>
      </c>
      <c r="P37" s="155">
        <f t="shared" si="4"/>
        <v>0</v>
      </c>
    </row>
    <row r="38" spans="1:16" ht="12.75">
      <c r="A38" s="150" t="s">
        <v>131</v>
      </c>
      <c r="B38" s="141">
        <v>0</v>
      </c>
      <c r="C38" s="141">
        <v>0</v>
      </c>
      <c r="D38" s="141">
        <v>0</v>
      </c>
      <c r="E38" s="142">
        <v>0</v>
      </c>
      <c r="F38" s="142">
        <v>0</v>
      </c>
      <c r="G38" s="151">
        <f t="shared" si="3"/>
        <v>0</v>
      </c>
      <c r="H38" s="144"/>
      <c r="I38" s="155">
        <f>$G$38*'Koeficienty a ukazatele'!B17</f>
        <v>0</v>
      </c>
      <c r="J38" s="155">
        <f>$G$38*'Koeficienty a ukazatele'!C17</f>
        <v>0</v>
      </c>
      <c r="K38" s="155">
        <f>$G$38*'Koeficienty a ukazatele'!D17</f>
        <v>0</v>
      </c>
      <c r="L38" s="155">
        <f>$G$38*'Koeficienty a ukazatele'!E17</f>
        <v>0</v>
      </c>
      <c r="M38" s="425">
        <f>$G$38*'Koeficienty a ukazatele'!F17</f>
        <v>0</v>
      </c>
      <c r="N38" s="155">
        <f>$G$38*'Koeficienty a ukazatele'!H17</f>
        <v>0</v>
      </c>
      <c r="O38" s="191" t="s">
        <v>85</v>
      </c>
      <c r="P38" s="155">
        <f t="shared" si="4"/>
        <v>0</v>
      </c>
    </row>
    <row r="39" spans="1:16" ht="13.5" thickBot="1">
      <c r="A39" s="158" t="s">
        <v>20</v>
      </c>
      <c r="B39" s="141">
        <v>0</v>
      </c>
      <c r="C39" s="141">
        <v>25000</v>
      </c>
      <c r="D39" s="141">
        <v>125000</v>
      </c>
      <c r="E39" s="142">
        <v>0</v>
      </c>
      <c r="F39" s="142">
        <v>3014725</v>
      </c>
      <c r="G39" s="161">
        <f t="shared" si="3"/>
        <v>3164725</v>
      </c>
      <c r="H39" s="144"/>
      <c r="I39" s="178">
        <f>$G$39*'Koeficienty a ukazatele'!B17</f>
        <v>784854.0359115</v>
      </c>
      <c r="J39" s="178">
        <f>$G$39*'Koeficienty a ukazatele'!C17</f>
        <v>524600.7356898801</v>
      </c>
      <c r="K39" s="178">
        <f>$G$39*'Koeficienty a ukazatele'!D17</f>
        <v>1397814.8215046525</v>
      </c>
      <c r="L39" s="178">
        <f>$G$39*'Koeficienty a ukazatele'!E17</f>
        <v>254523.77700284394</v>
      </c>
      <c r="M39" s="480">
        <f>$G$39*'Koeficienty a ukazatele'!F17</f>
        <v>202931.6298911234</v>
      </c>
      <c r="N39" s="178">
        <f>$G$39*'Koeficienty a ukazatele'!H17</f>
        <v>0</v>
      </c>
      <c r="O39" s="191" t="s">
        <v>85</v>
      </c>
      <c r="P39" s="178">
        <f t="shared" si="4"/>
        <v>3164725</v>
      </c>
    </row>
    <row r="40" spans="1:16" ht="13.5" thickBot="1">
      <c r="A40" s="164" t="s">
        <v>10</v>
      </c>
      <c r="B40" s="165">
        <v>0</v>
      </c>
      <c r="C40" s="165">
        <v>50000</v>
      </c>
      <c r="D40" s="165">
        <v>272500</v>
      </c>
      <c r="E40" s="166">
        <v>2000</v>
      </c>
      <c r="F40" s="165">
        <v>9468025</v>
      </c>
      <c r="G40" s="167">
        <f aca="true" t="shared" si="5" ref="G40:G51">SUM(B40:F40)</f>
        <v>9792525</v>
      </c>
      <c r="H40" s="168">
        <f>SUM(G24:G39)</f>
        <v>9792525</v>
      </c>
      <c r="I40" s="195">
        <f aca="true" t="shared" si="6" ref="I40:N40">SUM(I24:I39)</f>
        <v>2382234.6513371174</v>
      </c>
      <c r="J40" s="195">
        <f t="shared" si="6"/>
        <v>1580035.0735288733</v>
      </c>
      <c r="K40" s="195">
        <f t="shared" si="6"/>
        <v>4275339.194975471</v>
      </c>
      <c r="L40" s="195">
        <f t="shared" si="6"/>
        <v>793038.2190637194</v>
      </c>
      <c r="M40" s="485">
        <f t="shared" si="6"/>
        <v>603665.4341490414</v>
      </c>
      <c r="N40" s="195">
        <f t="shared" si="6"/>
        <v>158212.42694577633</v>
      </c>
      <c r="O40" s="427"/>
      <c r="P40" s="182">
        <f>SUM(P24:P39)</f>
        <v>9792525</v>
      </c>
    </row>
    <row r="41" spans="1:16" ht="12.75">
      <c r="A41" s="172" t="s">
        <v>33</v>
      </c>
      <c r="B41" s="141">
        <v>193000</v>
      </c>
      <c r="C41" s="141">
        <v>1429703</v>
      </c>
      <c r="D41" s="141">
        <v>4358810</v>
      </c>
      <c r="E41" s="142">
        <v>75000</v>
      </c>
      <c r="F41" s="142">
        <v>28573487</v>
      </c>
      <c r="G41" s="173">
        <f t="shared" si="5"/>
        <v>34630000</v>
      </c>
      <c r="H41" s="144"/>
      <c r="I41" s="157">
        <f>$G$41*'Koeficienty a ukazatele'!B17</f>
        <v>8588264.466459248</v>
      </c>
      <c r="J41" s="157">
        <f>$G$41*'Koeficienty a ukazatele'!C17</f>
        <v>5740443.00118985</v>
      </c>
      <c r="K41" s="157">
        <f>$G$41*'Koeficienty a ukazatele'!D17</f>
        <v>15295587.221229685</v>
      </c>
      <c r="L41" s="157">
        <f>$G$41*'Koeficienty a ukazatele'!E17</f>
        <v>2785126.1634450024</v>
      </c>
      <c r="M41" s="482">
        <f>$G$41*'Koeficienty a ukazatele'!F17</f>
        <v>2220579.1476762127</v>
      </c>
      <c r="N41" s="157">
        <f>$G$41*'Koeficienty a ukazatele'!H17</f>
        <v>0</v>
      </c>
      <c r="O41" s="156" t="s">
        <v>85</v>
      </c>
      <c r="P41" s="157">
        <f t="shared" si="4"/>
        <v>34630000</v>
      </c>
    </row>
    <row r="42" spans="1:16" ht="12.75">
      <c r="A42" s="196" t="s">
        <v>132</v>
      </c>
      <c r="B42" s="141">
        <v>0</v>
      </c>
      <c r="C42" s="141">
        <v>0</v>
      </c>
      <c r="D42" s="141">
        <v>0</v>
      </c>
      <c r="E42" s="142">
        <v>0</v>
      </c>
      <c r="F42" s="142">
        <v>1500000</v>
      </c>
      <c r="G42" s="151">
        <f t="shared" si="5"/>
        <v>1500000</v>
      </c>
      <c r="H42" s="144"/>
      <c r="I42" s="155">
        <f>$G$42*'Koeficienty a ukazatele'!B17</f>
        <v>372001.05976577743</v>
      </c>
      <c r="J42" s="155">
        <f>$G$42*'Koeficienty a ukazatele'!C17</f>
        <v>248647.54553233538</v>
      </c>
      <c r="K42" s="155">
        <f>$G$42*'Koeficienty a ukazatele'!D17</f>
        <v>662529.0451009105</v>
      </c>
      <c r="L42" s="155">
        <f>$G$42*'Koeficienty a ukazatele'!E17</f>
        <v>120637.86442874686</v>
      </c>
      <c r="M42" s="425">
        <f>$G$42*'Koeficienty a ukazatele'!F17</f>
        <v>96184.48517222985</v>
      </c>
      <c r="N42" s="155">
        <f>$G$42*'Koeficienty a ukazatele'!H17</f>
        <v>0</v>
      </c>
      <c r="O42" s="156" t="s">
        <v>85</v>
      </c>
      <c r="P42" s="155">
        <f t="shared" si="4"/>
        <v>1500000</v>
      </c>
    </row>
    <row r="43" spans="1:16" ht="12.75">
      <c r="A43" s="196" t="s">
        <v>133</v>
      </c>
      <c r="B43" s="141">
        <v>50000</v>
      </c>
      <c r="C43" s="141">
        <v>50000</v>
      </c>
      <c r="D43" s="141">
        <v>0</v>
      </c>
      <c r="E43" s="142">
        <v>20000</v>
      </c>
      <c r="F43" s="142">
        <v>150000</v>
      </c>
      <c r="G43" s="151">
        <f t="shared" si="5"/>
        <v>270000</v>
      </c>
      <c r="H43" s="144"/>
      <c r="I43" s="155">
        <f>$G$43*'Koeficienty a ukazatele'!B17</f>
        <v>66960.19075783994</v>
      </c>
      <c r="J43" s="155">
        <f>$G$43*'Koeficienty a ukazatele'!C17</f>
        <v>44756.55819582037</v>
      </c>
      <c r="K43" s="155">
        <f>$G$43*'Koeficienty a ukazatele'!D17</f>
        <v>119255.22811816388</v>
      </c>
      <c r="L43" s="155">
        <f>$G$43*'Koeficienty a ukazatele'!E17</f>
        <v>21714.815597174435</v>
      </c>
      <c r="M43" s="425">
        <f>$G$43*'Koeficienty a ukazatele'!F17</f>
        <v>17313.207331001373</v>
      </c>
      <c r="N43" s="155">
        <f>$G$43*'Koeficienty a ukazatele'!H17</f>
        <v>0</v>
      </c>
      <c r="O43" s="156" t="s">
        <v>85</v>
      </c>
      <c r="P43" s="155">
        <f t="shared" si="4"/>
        <v>270000</v>
      </c>
    </row>
    <row r="44" spans="1:16" ht="12.75">
      <c r="A44" s="196" t="s">
        <v>134</v>
      </c>
      <c r="B44" s="141">
        <v>0</v>
      </c>
      <c r="C44" s="141">
        <v>0</v>
      </c>
      <c r="D44" s="141">
        <v>0</v>
      </c>
      <c r="E44" s="142">
        <v>0</v>
      </c>
      <c r="F44" s="142">
        <v>0</v>
      </c>
      <c r="G44" s="151">
        <f t="shared" si="5"/>
        <v>0</v>
      </c>
      <c r="H44" s="144"/>
      <c r="I44" s="155">
        <f>$G$44*'Koeficienty a ukazatele'!B17</f>
        <v>0</v>
      </c>
      <c r="J44" s="155">
        <f>$G$44*'Koeficienty a ukazatele'!C17</f>
        <v>0</v>
      </c>
      <c r="K44" s="155">
        <f>$G$44*'Koeficienty a ukazatele'!D17</f>
        <v>0</v>
      </c>
      <c r="L44" s="155">
        <f>$G$44*'Koeficienty a ukazatele'!E17</f>
        <v>0</v>
      </c>
      <c r="M44" s="425">
        <f>$G$44*'Koeficienty a ukazatele'!F17</f>
        <v>0</v>
      </c>
      <c r="N44" s="155">
        <f>$G$44*'Koeficienty a ukazatele'!H17</f>
        <v>0</v>
      </c>
      <c r="O44" s="156" t="s">
        <v>85</v>
      </c>
      <c r="P44" s="155">
        <f t="shared" si="4"/>
        <v>0</v>
      </c>
    </row>
    <row r="45" spans="1:16" ht="13.5" thickBot="1">
      <c r="A45" s="197" t="s">
        <v>34</v>
      </c>
      <c r="B45" s="141">
        <v>0</v>
      </c>
      <c r="C45" s="141">
        <v>0</v>
      </c>
      <c r="D45" s="141">
        <v>0</v>
      </c>
      <c r="E45" s="142">
        <v>0</v>
      </c>
      <c r="F45" s="142">
        <v>0</v>
      </c>
      <c r="G45" s="161">
        <f t="shared" si="5"/>
        <v>0</v>
      </c>
      <c r="H45" s="144"/>
      <c r="I45" s="178">
        <f>$G$45*'Koeficienty a ukazatele'!B17</f>
        <v>0</v>
      </c>
      <c r="J45" s="178">
        <f>$G$45*'Koeficienty a ukazatele'!C17</f>
        <v>0</v>
      </c>
      <c r="K45" s="178">
        <f>$G$45*'Koeficienty a ukazatele'!D17</f>
        <v>0</v>
      </c>
      <c r="L45" s="178">
        <f>$G$45*'Koeficienty a ukazatele'!E17</f>
        <v>0</v>
      </c>
      <c r="M45" s="480">
        <f>$G$45*'Koeficienty a ukazatele'!F17</f>
        <v>0</v>
      </c>
      <c r="N45" s="178">
        <f>$G$45*'Koeficienty a ukazatele'!H17</f>
        <v>0</v>
      </c>
      <c r="O45" s="156" t="s">
        <v>85</v>
      </c>
      <c r="P45" s="178">
        <f t="shared" si="4"/>
        <v>0</v>
      </c>
    </row>
    <row r="46" spans="1:16" ht="13.5" thickBot="1">
      <c r="A46" s="164" t="s">
        <v>35</v>
      </c>
      <c r="B46" s="165">
        <v>243000</v>
      </c>
      <c r="C46" s="165">
        <v>1479703</v>
      </c>
      <c r="D46" s="165">
        <v>4358810</v>
      </c>
      <c r="E46" s="166">
        <v>95000</v>
      </c>
      <c r="F46" s="165">
        <v>30223487</v>
      </c>
      <c r="G46" s="167">
        <f t="shared" si="5"/>
        <v>36400000</v>
      </c>
      <c r="H46" s="168">
        <f>SUM(G41:G45)</f>
        <v>36400000</v>
      </c>
      <c r="I46" s="195">
        <f aca="true" t="shared" si="7" ref="I46:N46">SUM(I41:I45)</f>
        <v>9027225.716982864</v>
      </c>
      <c r="J46" s="195">
        <f t="shared" si="7"/>
        <v>6033847.104918006</v>
      </c>
      <c r="K46" s="195">
        <f t="shared" si="7"/>
        <v>16077371.49444876</v>
      </c>
      <c r="L46" s="195">
        <f t="shared" si="7"/>
        <v>2927478.8434709236</v>
      </c>
      <c r="M46" s="485">
        <f t="shared" si="7"/>
        <v>2334076.840179444</v>
      </c>
      <c r="N46" s="195">
        <f t="shared" si="7"/>
        <v>0</v>
      </c>
      <c r="O46" s="427"/>
      <c r="P46" s="182">
        <f t="shared" si="4"/>
        <v>36400000</v>
      </c>
    </row>
    <row r="47" spans="1:16" ht="12.75">
      <c r="A47" s="198" t="s">
        <v>36</v>
      </c>
      <c r="B47" s="141">
        <v>21870</v>
      </c>
      <c r="C47" s="141">
        <v>133173.27</v>
      </c>
      <c r="D47" s="141">
        <v>392292.89999999997</v>
      </c>
      <c r="E47" s="142">
        <v>8550</v>
      </c>
      <c r="F47" s="142">
        <v>2720113.83</v>
      </c>
      <c r="G47" s="173">
        <f t="shared" si="5"/>
        <v>3276000</v>
      </c>
      <c r="H47" s="144"/>
      <c r="I47" s="157">
        <f>$G$47*'Koeficienty a ukazatele'!B17</f>
        <v>812450.3145284579</v>
      </c>
      <c r="J47" s="157">
        <f>$G$47*'Koeficienty a ukazatele'!C17</f>
        <v>543046.2394426205</v>
      </c>
      <c r="K47" s="157">
        <f>$G$47*'Koeficienty a ukazatele'!D17</f>
        <v>1446963.4345003883</v>
      </c>
      <c r="L47" s="157">
        <f>$G$47*'Koeficienty a ukazatele'!E17</f>
        <v>263473.09591238317</v>
      </c>
      <c r="M47" s="482">
        <f>$G$47*'Koeficienty a ukazatele'!F17</f>
        <v>210066.91561614998</v>
      </c>
      <c r="N47" s="157">
        <f>$G$47*'Koeficienty a ukazatele'!H17</f>
        <v>0</v>
      </c>
      <c r="O47" s="156" t="s">
        <v>85</v>
      </c>
      <c r="P47" s="157">
        <f t="shared" si="4"/>
        <v>3276000</v>
      </c>
    </row>
    <row r="48" spans="1:16" ht="12.75">
      <c r="A48" s="196" t="s">
        <v>37</v>
      </c>
      <c r="B48" s="141">
        <v>60750</v>
      </c>
      <c r="C48" s="141">
        <v>369925.75</v>
      </c>
      <c r="D48" s="141">
        <v>1089702.5</v>
      </c>
      <c r="E48" s="142">
        <v>23750</v>
      </c>
      <c r="F48" s="142">
        <v>7555871.75</v>
      </c>
      <c r="G48" s="151">
        <f t="shared" si="5"/>
        <v>9100000</v>
      </c>
      <c r="H48" s="144"/>
      <c r="I48" s="155">
        <f>$G$48*'Koeficienty a ukazatele'!B17</f>
        <v>2256806.4292457164</v>
      </c>
      <c r="J48" s="155">
        <f>$G$48*'Koeficienty a ukazatele'!C17</f>
        <v>1508461.7762295015</v>
      </c>
      <c r="K48" s="155">
        <f>$G$48*'Koeficienty a ukazatele'!D17</f>
        <v>4019342.87361219</v>
      </c>
      <c r="L48" s="155">
        <f>$G$48*'Koeficienty a ukazatele'!E17</f>
        <v>731869.710867731</v>
      </c>
      <c r="M48" s="425">
        <f>$G$48*'Koeficienty a ukazatele'!F17</f>
        <v>583519.2100448611</v>
      </c>
      <c r="N48" s="155">
        <f>$G$48*'Koeficienty a ukazatele'!H17</f>
        <v>0</v>
      </c>
      <c r="O48" s="156" t="s">
        <v>85</v>
      </c>
      <c r="P48" s="155">
        <f t="shared" si="4"/>
        <v>9100000</v>
      </c>
    </row>
    <row r="49" spans="1:16" ht="12.75">
      <c r="A49" s="196" t="s">
        <v>135</v>
      </c>
      <c r="B49" s="141">
        <v>1020.5999999999999</v>
      </c>
      <c r="C49" s="141">
        <v>6214.7526</v>
      </c>
      <c r="D49" s="141">
        <v>18307.002</v>
      </c>
      <c r="E49" s="142">
        <v>399</v>
      </c>
      <c r="F49" s="142">
        <v>126938.6454</v>
      </c>
      <c r="G49" s="151">
        <f t="shared" si="5"/>
        <v>152880</v>
      </c>
      <c r="H49" s="144"/>
      <c r="I49" s="155">
        <f>$G$49*'Koeficienty a ukazatele'!B17</f>
        <v>37914.34801132804</v>
      </c>
      <c r="J49" s="155">
        <f>$G$49*'Koeficienty a ukazatele'!C17</f>
        <v>25342.157840655622</v>
      </c>
      <c r="K49" s="155">
        <f>$G$49*'Koeficienty a ukazatele'!D17</f>
        <v>67524.9602766848</v>
      </c>
      <c r="L49" s="155">
        <f>$G$49*'Koeficienty a ukazatele'!E17</f>
        <v>12295.411142577881</v>
      </c>
      <c r="M49" s="425">
        <f>$G$49*'Koeficienty a ukazatele'!F17</f>
        <v>9803.122728753666</v>
      </c>
      <c r="N49" s="155">
        <f>$G$49*'Koeficienty a ukazatele'!H17</f>
        <v>0</v>
      </c>
      <c r="O49" s="156" t="s">
        <v>85</v>
      </c>
      <c r="P49" s="155">
        <f t="shared" si="4"/>
        <v>152880</v>
      </c>
    </row>
    <row r="50" spans="1:16" ht="13.5" thickBot="1">
      <c r="A50" s="197" t="s">
        <v>136</v>
      </c>
      <c r="B50" s="141">
        <v>0</v>
      </c>
      <c r="C50" s="141">
        <v>0</v>
      </c>
      <c r="D50" s="141">
        <v>0</v>
      </c>
      <c r="E50" s="142">
        <v>0</v>
      </c>
      <c r="F50" s="142">
        <v>402287</v>
      </c>
      <c r="G50" s="161">
        <f t="shared" si="5"/>
        <v>402287</v>
      </c>
      <c r="H50" s="144"/>
      <c r="I50" s="178">
        <f>$G$50*'Koeficienty a ukazatele'!B17</f>
        <v>99767.46021999686</v>
      </c>
      <c r="J50" s="178">
        <f>$G$50*'Koeficienty a ukazatele'!C17</f>
        <v>66685.11676637775</v>
      </c>
      <c r="K50" s="178">
        <f>$G$50*'Koeficienty a ukazatele'!D17</f>
        <v>177684.5479776733</v>
      </c>
      <c r="L50" s="178">
        <f>$G$50*'Koeficienty a ukazatele'!E17</f>
        <v>32354.029711631527</v>
      </c>
      <c r="M50" s="480">
        <f>$G$50*'Koeficienty a ukazatele'!F17</f>
        <v>25795.84532432055</v>
      </c>
      <c r="N50" s="178">
        <f>$G$50*'Koeficienty a ukazatele'!H17</f>
        <v>0</v>
      </c>
      <c r="O50" s="156" t="s">
        <v>85</v>
      </c>
      <c r="P50" s="178">
        <f t="shared" si="4"/>
        <v>402287</v>
      </c>
    </row>
    <row r="51" spans="1:16" ht="13.5" thickBot="1">
      <c r="A51" s="164" t="s">
        <v>38</v>
      </c>
      <c r="B51" s="165">
        <v>83640.6</v>
      </c>
      <c r="C51" s="165">
        <v>509313.7726</v>
      </c>
      <c r="D51" s="165">
        <v>1500302.402</v>
      </c>
      <c r="E51" s="166">
        <v>32699</v>
      </c>
      <c r="F51" s="165">
        <v>10805211.2254</v>
      </c>
      <c r="G51" s="167">
        <f t="shared" si="5"/>
        <v>12931167</v>
      </c>
      <c r="H51" s="168">
        <f>SUM(G47:G50)</f>
        <v>12931167</v>
      </c>
      <c r="I51" s="195">
        <f aca="true" t="shared" si="8" ref="I51:N51">SUM(I47:I50)</f>
        <v>3206938.552005499</v>
      </c>
      <c r="J51" s="195">
        <f t="shared" si="8"/>
        <v>2143535.2902791556</v>
      </c>
      <c r="K51" s="195">
        <f t="shared" si="8"/>
        <v>5711515.816366936</v>
      </c>
      <c r="L51" s="195">
        <f t="shared" si="8"/>
        <v>1039992.2476343235</v>
      </c>
      <c r="M51" s="485">
        <f t="shared" si="8"/>
        <v>829185.0937140854</v>
      </c>
      <c r="N51" s="195">
        <f t="shared" si="8"/>
        <v>0</v>
      </c>
      <c r="O51" s="427"/>
      <c r="P51" s="182">
        <f t="shared" si="4"/>
        <v>12931167</v>
      </c>
    </row>
    <row r="52" spans="1:16" ht="12.75">
      <c r="A52" s="140" t="s">
        <v>39</v>
      </c>
      <c r="B52" s="141">
        <v>0</v>
      </c>
      <c r="C52" s="141">
        <v>0</v>
      </c>
      <c r="D52" s="141">
        <v>0</v>
      </c>
      <c r="E52" s="142">
        <v>0</v>
      </c>
      <c r="F52" s="142">
        <v>0</v>
      </c>
      <c r="G52" s="173">
        <f aca="true" t="shared" si="9" ref="G52:G79">SUM(B52:F52)</f>
        <v>0</v>
      </c>
      <c r="H52" s="144"/>
      <c r="I52" s="157">
        <f>$G$52*'Koeficienty a ukazatele'!B17</f>
        <v>0</v>
      </c>
      <c r="J52" s="157">
        <f>$G$52*'Koeficienty a ukazatele'!C17</f>
        <v>0</v>
      </c>
      <c r="K52" s="157">
        <f>$G$52*'Koeficienty a ukazatele'!D17</f>
        <v>0</v>
      </c>
      <c r="L52" s="157">
        <f>$G$52*'Koeficienty a ukazatele'!E17</f>
        <v>0</v>
      </c>
      <c r="M52" s="482">
        <f>$G$52*'Koeficienty a ukazatele'!F17</f>
        <v>0</v>
      </c>
      <c r="N52" s="157">
        <f>$G$52*'Koeficienty a ukazatele'!H17</f>
        <v>0</v>
      </c>
      <c r="O52" s="156" t="s">
        <v>85</v>
      </c>
      <c r="P52" s="157">
        <f t="shared" si="4"/>
        <v>0</v>
      </c>
    </row>
    <row r="53" spans="1:16" ht="12.75">
      <c r="A53" s="150" t="s">
        <v>40</v>
      </c>
      <c r="B53" s="141">
        <v>0</v>
      </c>
      <c r="C53" s="141">
        <v>0</v>
      </c>
      <c r="D53" s="141">
        <v>0</v>
      </c>
      <c r="E53" s="142">
        <v>0</v>
      </c>
      <c r="F53" s="142">
        <v>90000</v>
      </c>
      <c r="G53" s="151">
        <f t="shared" si="9"/>
        <v>90000</v>
      </c>
      <c r="H53" s="144"/>
      <c r="I53" s="155">
        <f>$G$53*'Koeficienty a ukazatele'!B17</f>
        <v>22320.063585946646</v>
      </c>
      <c r="J53" s="155">
        <f>$G$53*'Koeficienty a ukazatele'!C17</f>
        <v>14918.852731940124</v>
      </c>
      <c r="K53" s="155">
        <f>$G$53*'Koeficienty a ukazatele'!D17</f>
        <v>39751.742706054625</v>
      </c>
      <c r="L53" s="155">
        <f>$G$53*'Koeficienty a ukazatele'!E17</f>
        <v>7238.2718657248115</v>
      </c>
      <c r="M53" s="425">
        <f>$G$53*'Koeficienty a ukazatele'!F17</f>
        <v>5771.06911033379</v>
      </c>
      <c r="N53" s="155">
        <f>$G$53*'Koeficienty a ukazatele'!H17</f>
        <v>0</v>
      </c>
      <c r="O53" s="156" t="s">
        <v>85</v>
      </c>
      <c r="P53" s="155">
        <f t="shared" si="4"/>
        <v>89999.99999999999</v>
      </c>
    </row>
    <row r="54" spans="1:16" ht="12.75">
      <c r="A54" s="150" t="s">
        <v>41</v>
      </c>
      <c r="B54" s="141">
        <v>0</v>
      </c>
      <c r="C54" s="141">
        <v>0</v>
      </c>
      <c r="D54" s="141">
        <v>0</v>
      </c>
      <c r="E54" s="142">
        <v>0</v>
      </c>
      <c r="F54" s="142">
        <v>80000</v>
      </c>
      <c r="G54" s="151">
        <f t="shared" si="9"/>
        <v>80000</v>
      </c>
      <c r="H54" s="144"/>
      <c r="I54" s="155">
        <f>$G$54*'Koeficienty a ukazatele'!B17</f>
        <v>19840.056520841463</v>
      </c>
      <c r="J54" s="155">
        <f>$G$54*'Koeficienty a ukazatele'!C17</f>
        <v>13261.202428391221</v>
      </c>
      <c r="K54" s="155">
        <f>$G$54*'Koeficienty a ukazatele'!D17</f>
        <v>35334.88240538189</v>
      </c>
      <c r="L54" s="155">
        <f>$G$54*'Koeficienty a ukazatele'!E17</f>
        <v>6434.019436199833</v>
      </c>
      <c r="M54" s="425">
        <f>$G$54*'Koeficienty a ukazatele'!F17</f>
        <v>5129.839209185591</v>
      </c>
      <c r="N54" s="155">
        <f>$G$54*'Koeficienty a ukazatele'!H17</f>
        <v>0</v>
      </c>
      <c r="O54" s="156" t="s">
        <v>85</v>
      </c>
      <c r="P54" s="155">
        <f t="shared" si="4"/>
        <v>80000</v>
      </c>
    </row>
    <row r="55" spans="1:16" ht="12.75">
      <c r="A55" s="150" t="s">
        <v>21</v>
      </c>
      <c r="B55" s="141">
        <v>0</v>
      </c>
      <c r="C55" s="141">
        <v>0</v>
      </c>
      <c r="D55" s="141">
        <v>0</v>
      </c>
      <c r="E55" s="142">
        <v>0</v>
      </c>
      <c r="F55" s="142">
        <v>38000</v>
      </c>
      <c r="G55" s="151">
        <f t="shared" si="9"/>
        <v>38000</v>
      </c>
      <c r="H55" s="144"/>
      <c r="I55" s="155">
        <f>$G$55*'Koeficienty a ukazatele'!B17</f>
        <v>9424.026847399695</v>
      </c>
      <c r="J55" s="155">
        <f>$G$55*'Koeficienty a ukazatele'!C17</f>
        <v>6299.07115348583</v>
      </c>
      <c r="K55" s="155">
        <f>$G$55*'Koeficienty a ukazatele'!D17</f>
        <v>16784.0691425564</v>
      </c>
      <c r="L55" s="155">
        <f>$G$55*'Koeficienty a ukazatele'!E17</f>
        <v>3056.1592321949206</v>
      </c>
      <c r="M55" s="425">
        <f>$G$55*'Koeficienty a ukazatele'!F17</f>
        <v>2436.673624363156</v>
      </c>
      <c r="N55" s="155">
        <f>$G$55*'Koeficienty a ukazatele'!H17</f>
        <v>0</v>
      </c>
      <c r="O55" s="156" t="s">
        <v>85</v>
      </c>
      <c r="P55" s="155">
        <f t="shared" si="4"/>
        <v>38000</v>
      </c>
    </row>
    <row r="56" spans="1:16" ht="12.75">
      <c r="A56" s="150" t="s">
        <v>22</v>
      </c>
      <c r="B56" s="141">
        <v>0</v>
      </c>
      <c r="C56" s="141">
        <v>0</v>
      </c>
      <c r="D56" s="141">
        <v>0</v>
      </c>
      <c r="E56" s="142">
        <v>0</v>
      </c>
      <c r="F56" s="142">
        <v>10000</v>
      </c>
      <c r="G56" s="151">
        <f t="shared" si="9"/>
        <v>10000</v>
      </c>
      <c r="H56" s="144"/>
      <c r="I56" s="155">
        <f>$G$56*'Koeficienty a ukazatele'!B17</f>
        <v>2480.007065105183</v>
      </c>
      <c r="J56" s="155">
        <f>$G$56*'Koeficienty a ukazatele'!C17</f>
        <v>1657.6503035489027</v>
      </c>
      <c r="K56" s="155">
        <f>$G$56*'Koeficienty a ukazatele'!D17</f>
        <v>4416.860300672736</v>
      </c>
      <c r="L56" s="155">
        <f>$G$56*'Koeficienty a ukazatele'!E17</f>
        <v>804.2524295249791</v>
      </c>
      <c r="M56" s="425">
        <f>$G$56*'Koeficienty a ukazatele'!F17</f>
        <v>641.2299011481989</v>
      </c>
      <c r="N56" s="155">
        <f>$G$56*'Koeficienty a ukazatele'!H17</f>
        <v>0</v>
      </c>
      <c r="O56" s="156" t="s">
        <v>85</v>
      </c>
      <c r="P56" s="155">
        <f t="shared" si="4"/>
        <v>10000</v>
      </c>
    </row>
    <row r="57" spans="1:16" ht="12.75">
      <c r="A57" s="199" t="s">
        <v>42</v>
      </c>
      <c r="B57" s="141">
        <v>0</v>
      </c>
      <c r="C57" s="141">
        <v>0</v>
      </c>
      <c r="D57" s="141">
        <v>0</v>
      </c>
      <c r="E57" s="142">
        <v>0</v>
      </c>
      <c r="F57" s="142">
        <v>0</v>
      </c>
      <c r="G57" s="151">
        <f t="shared" si="9"/>
        <v>0</v>
      </c>
      <c r="H57" s="144"/>
      <c r="I57" s="155">
        <f>$G$57*'Koeficienty a ukazatele'!B17</f>
        <v>0</v>
      </c>
      <c r="J57" s="155">
        <f>$G$57*'Koeficienty a ukazatele'!C17</f>
        <v>0</v>
      </c>
      <c r="K57" s="155">
        <f>$G$57*'Koeficienty a ukazatele'!D17</f>
        <v>0</v>
      </c>
      <c r="L57" s="155">
        <f>$G$57*'Koeficienty a ukazatele'!E17</f>
        <v>0</v>
      </c>
      <c r="M57" s="425">
        <f>$G$57*'Koeficienty a ukazatele'!F17</f>
        <v>0</v>
      </c>
      <c r="N57" s="155">
        <f>$G$57*'Koeficienty a ukazatele'!H17</f>
        <v>0</v>
      </c>
      <c r="O57" s="156" t="s">
        <v>85</v>
      </c>
      <c r="P57" s="155">
        <f t="shared" si="4"/>
        <v>0</v>
      </c>
    </row>
    <row r="58" spans="1:16" ht="12.75">
      <c r="A58" s="150" t="s">
        <v>137</v>
      </c>
      <c r="B58" s="141">
        <v>0</v>
      </c>
      <c r="C58" s="141">
        <v>0</v>
      </c>
      <c r="D58" s="141">
        <v>0</v>
      </c>
      <c r="E58" s="142">
        <v>0</v>
      </c>
      <c r="F58" s="142">
        <v>0</v>
      </c>
      <c r="G58" s="151">
        <f t="shared" si="9"/>
        <v>0</v>
      </c>
      <c r="H58" s="144"/>
      <c r="I58" s="155">
        <f>$G$58*'Koeficienty a ukazatele'!B17</f>
        <v>0</v>
      </c>
      <c r="J58" s="155">
        <f>$G$58*'Koeficienty a ukazatele'!C17</f>
        <v>0</v>
      </c>
      <c r="K58" s="155">
        <f>$G$58*'Koeficienty a ukazatele'!D17</f>
        <v>0</v>
      </c>
      <c r="L58" s="155">
        <f>$G$58*'Koeficienty a ukazatele'!E17</f>
        <v>0</v>
      </c>
      <c r="M58" s="425">
        <f>$G$58*'Koeficienty a ukazatele'!F17</f>
        <v>0</v>
      </c>
      <c r="N58" s="155">
        <f>$G$58*'Koeficienty a ukazatele'!H17</f>
        <v>0</v>
      </c>
      <c r="O58" s="156" t="s">
        <v>85</v>
      </c>
      <c r="P58" s="155">
        <f t="shared" si="4"/>
        <v>0</v>
      </c>
    </row>
    <row r="59" spans="1:16" ht="12.75">
      <c r="A59" s="150" t="s">
        <v>43</v>
      </c>
      <c r="B59" s="141">
        <v>0</v>
      </c>
      <c r="C59" s="141">
        <v>0</v>
      </c>
      <c r="D59" s="141">
        <v>0</v>
      </c>
      <c r="E59" s="142">
        <v>0</v>
      </c>
      <c r="F59" s="142">
        <v>0</v>
      </c>
      <c r="G59" s="151">
        <f t="shared" si="9"/>
        <v>0</v>
      </c>
      <c r="H59" s="144"/>
      <c r="I59" s="155">
        <f>$G$59*'Koeficienty a ukazatele'!B17</f>
        <v>0</v>
      </c>
      <c r="J59" s="155">
        <f>$G$59*'Koeficienty a ukazatele'!C17</f>
        <v>0</v>
      </c>
      <c r="K59" s="155">
        <f>$G$59*'Koeficienty a ukazatele'!D17</f>
        <v>0</v>
      </c>
      <c r="L59" s="155">
        <f>$G$59*'Koeficienty a ukazatele'!E17</f>
        <v>0</v>
      </c>
      <c r="M59" s="425">
        <f>$G$59*'Koeficienty a ukazatele'!F17</f>
        <v>0</v>
      </c>
      <c r="N59" s="155">
        <f>$G$59*'Koeficienty a ukazatele'!H17</f>
        <v>0</v>
      </c>
      <c r="O59" s="156" t="s">
        <v>85</v>
      </c>
      <c r="P59" s="155">
        <f t="shared" si="4"/>
        <v>0</v>
      </c>
    </row>
    <row r="60" spans="1:16" ht="12.75">
      <c r="A60" s="150" t="s">
        <v>44</v>
      </c>
      <c r="B60" s="141">
        <v>0</v>
      </c>
      <c r="C60" s="141">
        <v>0</v>
      </c>
      <c r="D60" s="141">
        <v>0</v>
      </c>
      <c r="E60" s="142">
        <v>0</v>
      </c>
      <c r="F60" s="142">
        <v>16000</v>
      </c>
      <c r="G60" s="151">
        <f t="shared" si="9"/>
        <v>16000</v>
      </c>
      <c r="H60" s="144"/>
      <c r="I60" s="155">
        <f>$G$60*'Koeficienty a ukazatele'!B17</f>
        <v>3968.0113041682926</v>
      </c>
      <c r="J60" s="155">
        <f>$G$60*'Koeficienty a ukazatele'!C17</f>
        <v>2652.240485678244</v>
      </c>
      <c r="K60" s="155">
        <f>$G$60*'Koeficienty a ukazatele'!D17</f>
        <v>7066.976481076378</v>
      </c>
      <c r="L60" s="155">
        <f>$G$60*'Koeficienty a ukazatele'!E17</f>
        <v>1286.8038872399666</v>
      </c>
      <c r="M60" s="425">
        <f>$G$60*'Koeficienty a ukazatele'!F17</f>
        <v>1025.9678418371184</v>
      </c>
      <c r="N60" s="155">
        <f>$G$60*'Koeficienty a ukazatele'!H17</f>
        <v>0</v>
      </c>
      <c r="O60" s="156" t="s">
        <v>85</v>
      </c>
      <c r="P60" s="155">
        <f t="shared" si="4"/>
        <v>16000</v>
      </c>
    </row>
    <row r="61" spans="1:16" ht="12.75">
      <c r="A61" s="150" t="s">
        <v>45</v>
      </c>
      <c r="B61" s="141">
        <v>0</v>
      </c>
      <c r="C61" s="141">
        <v>0</v>
      </c>
      <c r="D61" s="141">
        <v>0</v>
      </c>
      <c r="E61" s="142">
        <v>0</v>
      </c>
      <c r="F61" s="142">
        <v>530000</v>
      </c>
      <c r="G61" s="151">
        <f t="shared" si="9"/>
        <v>530000</v>
      </c>
      <c r="H61" s="144"/>
      <c r="I61" s="155">
        <f>$G$61*'Koeficienty a ukazatele'!B17</f>
        <v>131440.3744505747</v>
      </c>
      <c r="J61" s="155">
        <f>$G$61*'Koeficienty a ukazatele'!C17</f>
        <v>87855.46608809184</v>
      </c>
      <c r="K61" s="155">
        <f>$G$61*'Koeficienty a ukazatele'!D17</f>
        <v>234093.59593565503</v>
      </c>
      <c r="L61" s="155">
        <f>$G$61*'Koeficienty a ukazatele'!E17</f>
        <v>42625.378764823894</v>
      </c>
      <c r="M61" s="425">
        <f>$G$61*'Koeficienty a ukazatele'!F17</f>
        <v>33985.18476085454</v>
      </c>
      <c r="N61" s="155">
        <f>$G$61*'Koeficienty a ukazatele'!H17</f>
        <v>0</v>
      </c>
      <c r="O61" s="156" t="s">
        <v>85</v>
      </c>
      <c r="P61" s="155">
        <f t="shared" si="4"/>
        <v>530000</v>
      </c>
    </row>
    <row r="62" spans="1:16" ht="12.75">
      <c r="A62" s="150" t="s">
        <v>46</v>
      </c>
      <c r="B62" s="141">
        <v>0</v>
      </c>
      <c r="C62" s="141">
        <v>0</v>
      </c>
      <c r="D62" s="141">
        <v>0</v>
      </c>
      <c r="E62" s="142">
        <v>0</v>
      </c>
      <c r="F62" s="142">
        <v>50000</v>
      </c>
      <c r="G62" s="151">
        <f>SUM(B62:F62)</f>
        <v>50000</v>
      </c>
      <c r="H62" s="144"/>
      <c r="I62" s="425">
        <f>G62*'Koeficienty a ukazatele'!B17</f>
        <v>12400.035325525914</v>
      </c>
      <c r="J62" s="425">
        <f>G62*'Koeficienty a ukazatele'!C17</f>
        <v>8288.251517744513</v>
      </c>
      <c r="K62" s="425">
        <f>G62*'Koeficienty a ukazatele'!D17</f>
        <v>22084.30150336368</v>
      </c>
      <c r="L62" s="425">
        <f>G62*'Koeficienty a ukazatele'!E17</f>
        <v>4021.2621476248955</v>
      </c>
      <c r="M62" s="425">
        <f>G62*'Koeficienty a ukazatele'!F17</f>
        <v>3206.1495057409948</v>
      </c>
      <c r="N62" s="425">
        <f>L62*'Koeficienty a ukazatele'!H17</f>
        <v>0</v>
      </c>
      <c r="O62" s="426" t="s">
        <v>85</v>
      </c>
      <c r="P62" s="425">
        <f>SUM(I62:O62)</f>
        <v>49999.99999999999</v>
      </c>
    </row>
    <row r="63" spans="1:16" ht="12.75">
      <c r="A63" s="150" t="s">
        <v>47</v>
      </c>
      <c r="B63" s="141">
        <v>0</v>
      </c>
      <c r="C63" s="141">
        <v>0</v>
      </c>
      <c r="D63" s="141">
        <v>0</v>
      </c>
      <c r="E63" s="142">
        <v>0</v>
      </c>
      <c r="F63" s="142"/>
      <c r="G63" s="151">
        <f t="shared" si="9"/>
        <v>0</v>
      </c>
      <c r="H63" s="144"/>
      <c r="I63" s="155">
        <f>$G$63*'Koeficienty a ukazatele'!B17</f>
        <v>0</v>
      </c>
      <c r="J63" s="155">
        <f>$G$63*'Koeficienty a ukazatele'!C17</f>
        <v>0</v>
      </c>
      <c r="K63" s="155">
        <f>$G$63*'Koeficienty a ukazatele'!D17</f>
        <v>0</v>
      </c>
      <c r="L63" s="155">
        <f>$G$63*'Koeficienty a ukazatele'!E17</f>
        <v>0</v>
      </c>
      <c r="M63" s="425">
        <f>$G$63*'Koeficienty a ukazatele'!F17</f>
        <v>0</v>
      </c>
      <c r="N63" s="155">
        <f>$G$63*'Koeficienty a ukazatele'!H17</f>
        <v>0</v>
      </c>
      <c r="O63" s="156" t="s">
        <v>85</v>
      </c>
      <c r="P63" s="155">
        <f t="shared" si="4"/>
        <v>0</v>
      </c>
    </row>
    <row r="64" spans="1:16" ht="12.75">
      <c r="A64" s="150" t="s">
        <v>138</v>
      </c>
      <c r="B64" s="141">
        <v>0</v>
      </c>
      <c r="C64" s="141">
        <v>0</v>
      </c>
      <c r="D64" s="141">
        <v>0</v>
      </c>
      <c r="E64" s="142">
        <v>0</v>
      </c>
      <c r="F64" s="142">
        <v>0</v>
      </c>
      <c r="G64" s="151">
        <f t="shared" si="9"/>
        <v>0</v>
      </c>
      <c r="H64" s="144"/>
      <c r="I64" s="155">
        <f>$G$64*'Koeficienty a ukazatele'!B17</f>
        <v>0</v>
      </c>
      <c r="J64" s="155">
        <f>$G$64*'Koeficienty a ukazatele'!C17</f>
        <v>0</v>
      </c>
      <c r="K64" s="155">
        <f>$G$64*'Koeficienty a ukazatele'!D17</f>
        <v>0</v>
      </c>
      <c r="L64" s="155">
        <f>$G$64*'Koeficienty a ukazatele'!E17</f>
        <v>0</v>
      </c>
      <c r="M64" s="425">
        <f>$G$64*'Koeficienty a ukazatele'!F17</f>
        <v>0</v>
      </c>
      <c r="N64" s="155">
        <f>$G$64*'Koeficienty a ukazatele'!H17</f>
        <v>0</v>
      </c>
      <c r="O64" s="156" t="s">
        <v>85</v>
      </c>
      <c r="P64" s="155">
        <f t="shared" si="4"/>
        <v>0</v>
      </c>
    </row>
    <row r="65" spans="1:16" ht="12.75">
      <c r="A65" s="158" t="s">
        <v>48</v>
      </c>
      <c r="B65" s="141">
        <v>0</v>
      </c>
      <c r="C65" s="141">
        <v>200000</v>
      </c>
      <c r="D65" s="141">
        <v>0</v>
      </c>
      <c r="E65" s="142">
        <v>0</v>
      </c>
      <c r="F65" s="142">
        <v>0</v>
      </c>
      <c r="G65" s="151">
        <f t="shared" si="9"/>
        <v>200000</v>
      </c>
      <c r="H65" s="144"/>
      <c r="I65" s="155">
        <f>$G$65*'Koeficienty a ukazatele'!B17</f>
        <v>49600.14130210366</v>
      </c>
      <c r="J65" s="155">
        <f>$G$65*'Koeficienty a ukazatele'!C17</f>
        <v>33153.00607097805</v>
      </c>
      <c r="K65" s="155">
        <f>$G$65*'Koeficienty a ukazatele'!D17</f>
        <v>88337.20601345472</v>
      </c>
      <c r="L65" s="155">
        <f>$G$65*'Koeficienty a ukazatele'!E17</f>
        <v>16085.048590499582</v>
      </c>
      <c r="M65" s="425">
        <f>$G$65*'Koeficienty a ukazatele'!F17</f>
        <v>12824.598022963979</v>
      </c>
      <c r="N65" s="155">
        <f>$G$65*'Koeficienty a ukazatele'!H17</f>
        <v>0</v>
      </c>
      <c r="O65" s="156" t="s">
        <v>85</v>
      </c>
      <c r="P65" s="155">
        <f t="shared" si="4"/>
        <v>199999.99999999997</v>
      </c>
    </row>
    <row r="66" spans="1:16" ht="12.75">
      <c r="A66" s="150" t="s">
        <v>49</v>
      </c>
      <c r="B66" s="141">
        <v>0</v>
      </c>
      <c r="C66" s="141">
        <v>0</v>
      </c>
      <c r="D66" s="141">
        <v>0</v>
      </c>
      <c r="E66" s="142">
        <v>0</v>
      </c>
      <c r="F66" s="142">
        <v>0</v>
      </c>
      <c r="G66" s="151">
        <f t="shared" si="9"/>
        <v>0</v>
      </c>
      <c r="H66" s="144"/>
      <c r="I66" s="155">
        <f>$G$66*'Koeficienty a ukazatele'!B17</f>
        <v>0</v>
      </c>
      <c r="J66" s="155">
        <f>$G$66*'Koeficienty a ukazatele'!C17</f>
        <v>0</v>
      </c>
      <c r="K66" s="155">
        <f>$G$66*'Koeficienty a ukazatele'!D17</f>
        <v>0</v>
      </c>
      <c r="L66" s="155">
        <f>$G$66*'Koeficienty a ukazatele'!E17</f>
        <v>0</v>
      </c>
      <c r="M66" s="425">
        <f>$G$66*'Koeficienty a ukazatele'!F17</f>
        <v>0</v>
      </c>
      <c r="N66" s="155">
        <f>$G$66*'Koeficienty a ukazatele'!H17</f>
        <v>0</v>
      </c>
      <c r="O66" s="156" t="s">
        <v>85</v>
      </c>
      <c r="P66" s="155">
        <f t="shared" si="4"/>
        <v>0</v>
      </c>
    </row>
    <row r="67" spans="1:16" ht="12.75">
      <c r="A67" s="150" t="s">
        <v>50</v>
      </c>
      <c r="B67" s="141">
        <v>0</v>
      </c>
      <c r="C67" s="141">
        <v>0</v>
      </c>
      <c r="D67" s="141">
        <v>0</v>
      </c>
      <c r="E67" s="142">
        <v>0</v>
      </c>
      <c r="F67" s="142">
        <v>0</v>
      </c>
      <c r="G67" s="151">
        <f t="shared" si="9"/>
        <v>0</v>
      </c>
      <c r="H67" s="144"/>
      <c r="I67" s="155">
        <f>$G$67*'Koeficienty a ukazatele'!B17</f>
        <v>0</v>
      </c>
      <c r="J67" s="155">
        <f>$G$67*'Koeficienty a ukazatele'!C17</f>
        <v>0</v>
      </c>
      <c r="K67" s="155">
        <f>$G$67*'Koeficienty a ukazatele'!D17</f>
        <v>0</v>
      </c>
      <c r="L67" s="155">
        <f>$G$67*'Koeficienty a ukazatele'!E17</f>
        <v>0</v>
      </c>
      <c r="M67" s="425">
        <f>$G$67*'Koeficienty a ukazatele'!F17</f>
        <v>0</v>
      </c>
      <c r="N67" s="155">
        <f>$G$67*'Koeficienty a ukazatele'!H17</f>
        <v>0</v>
      </c>
      <c r="O67" s="156" t="s">
        <v>85</v>
      </c>
      <c r="P67" s="155">
        <f t="shared" si="4"/>
        <v>0</v>
      </c>
    </row>
    <row r="68" spans="1:16" ht="12.75">
      <c r="A68" s="150" t="s">
        <v>51</v>
      </c>
      <c r="B68" s="141">
        <v>0</v>
      </c>
      <c r="C68" s="141">
        <v>0</v>
      </c>
      <c r="D68" s="141">
        <v>0</v>
      </c>
      <c r="E68" s="142">
        <v>0</v>
      </c>
      <c r="F68" s="142">
        <v>114000</v>
      </c>
      <c r="G68" s="151">
        <f t="shared" si="9"/>
        <v>114000</v>
      </c>
      <c r="H68" s="144"/>
      <c r="I68" s="155">
        <f>$G$68*'Koeficienty a ukazatele'!B17</f>
        <v>28272.080542199084</v>
      </c>
      <c r="J68" s="155">
        <f>$G$68*'Koeficienty a ukazatele'!C17</f>
        <v>18897.21346045749</v>
      </c>
      <c r="K68" s="155">
        <f>$G$68*'Koeficienty a ukazatele'!D17</f>
        <v>50352.20742766919</v>
      </c>
      <c r="L68" s="155">
        <f>$G$68*'Koeficienty a ukazatele'!E17</f>
        <v>9168.477696584761</v>
      </c>
      <c r="M68" s="425">
        <f>$G$68*'Koeficienty a ukazatele'!F17</f>
        <v>7310.020873089468</v>
      </c>
      <c r="N68" s="155">
        <f>$G$68*'Koeficienty a ukazatele'!H17</f>
        <v>0</v>
      </c>
      <c r="O68" s="156" t="s">
        <v>85</v>
      </c>
      <c r="P68" s="155">
        <f t="shared" si="4"/>
        <v>113999.99999999999</v>
      </c>
    </row>
    <row r="69" spans="1:16" ht="12.75">
      <c r="A69" s="150" t="s">
        <v>52</v>
      </c>
      <c r="B69" s="141">
        <v>0</v>
      </c>
      <c r="C69" s="141">
        <v>0</v>
      </c>
      <c r="D69" s="141">
        <v>0</v>
      </c>
      <c r="E69" s="142">
        <v>0</v>
      </c>
      <c r="F69" s="142">
        <v>392000</v>
      </c>
      <c r="G69" s="151">
        <f t="shared" si="9"/>
        <v>392000</v>
      </c>
      <c r="H69" s="144"/>
      <c r="I69" s="155">
        <f>$G$69*'Koeficienty a ukazatele'!B17</f>
        <v>97216.27695212317</v>
      </c>
      <c r="J69" s="155">
        <f>$G$69*'Koeficienty a ukazatele'!C17</f>
        <v>64979.891899116985</v>
      </c>
      <c r="K69" s="155">
        <f>$G$69*'Koeficienty a ukazatele'!D17</f>
        <v>173140.92378637128</v>
      </c>
      <c r="L69" s="155">
        <f>$G$69*'Koeficienty a ukazatele'!E17</f>
        <v>31526.69523737918</v>
      </c>
      <c r="M69" s="425">
        <f>$G$69*'Koeficienty a ukazatele'!F17</f>
        <v>25136.2121250094</v>
      </c>
      <c r="N69" s="155">
        <f>$G$69*'Koeficienty a ukazatele'!H17</f>
        <v>0</v>
      </c>
      <c r="O69" s="156" t="s">
        <v>85</v>
      </c>
      <c r="P69" s="155">
        <f t="shared" si="4"/>
        <v>392000</v>
      </c>
    </row>
    <row r="70" spans="1:16" ht="12.75">
      <c r="A70" s="150" t="s">
        <v>53</v>
      </c>
      <c r="B70" s="141">
        <v>0</v>
      </c>
      <c r="C70" s="141">
        <v>0</v>
      </c>
      <c r="D70" s="141">
        <v>0</v>
      </c>
      <c r="E70" s="142">
        <v>0</v>
      </c>
      <c r="F70" s="142">
        <v>0</v>
      </c>
      <c r="G70" s="151">
        <f t="shared" si="9"/>
        <v>0</v>
      </c>
      <c r="H70" s="144"/>
      <c r="I70" s="155">
        <f>$G$70*'Koeficienty a ukazatele'!B17</f>
        <v>0</v>
      </c>
      <c r="J70" s="155">
        <f>$G$70*'Koeficienty a ukazatele'!C17</f>
        <v>0</v>
      </c>
      <c r="K70" s="155">
        <f>$G$70*'Koeficienty a ukazatele'!D17</f>
        <v>0</v>
      </c>
      <c r="L70" s="155">
        <f>$G$70*'Koeficienty a ukazatele'!E17</f>
        <v>0</v>
      </c>
      <c r="M70" s="425">
        <f>$G$70*'Koeficienty a ukazatele'!F17</f>
        <v>0</v>
      </c>
      <c r="N70" s="155">
        <f>$G$70*'Koeficienty a ukazatele'!H17</f>
        <v>0</v>
      </c>
      <c r="O70" s="156" t="s">
        <v>85</v>
      </c>
      <c r="P70" s="155">
        <f t="shared" si="4"/>
        <v>0</v>
      </c>
    </row>
    <row r="71" spans="1:16" ht="12.75">
      <c r="A71" s="150" t="s">
        <v>54</v>
      </c>
      <c r="B71" s="141">
        <v>0</v>
      </c>
      <c r="C71" s="141">
        <v>0</v>
      </c>
      <c r="D71" s="141">
        <v>0</v>
      </c>
      <c r="E71" s="142">
        <v>0</v>
      </c>
      <c r="F71" s="142">
        <v>0</v>
      </c>
      <c r="G71" s="151">
        <f t="shared" si="9"/>
        <v>0</v>
      </c>
      <c r="H71" s="144"/>
      <c r="I71" s="155">
        <f>$G$71*'Koeficienty a ukazatele'!B17</f>
        <v>0</v>
      </c>
      <c r="J71" s="155">
        <f>$G$71*'Koeficienty a ukazatele'!C17</f>
        <v>0</v>
      </c>
      <c r="K71" s="155">
        <f>$G$71*'Koeficienty a ukazatele'!D17</f>
        <v>0</v>
      </c>
      <c r="L71" s="155">
        <f>$G$71*'Koeficienty a ukazatele'!E17</f>
        <v>0</v>
      </c>
      <c r="M71" s="425">
        <f>$G$71*'Koeficienty a ukazatele'!F17</f>
        <v>0</v>
      </c>
      <c r="N71" s="155">
        <f>$G$71*'Koeficienty a ukazatele'!H17</f>
        <v>0</v>
      </c>
      <c r="O71" s="156" t="s">
        <v>85</v>
      </c>
      <c r="P71" s="155">
        <f t="shared" si="4"/>
        <v>0</v>
      </c>
    </row>
    <row r="72" spans="1:16" ht="12.75">
      <c r="A72" s="150" t="s">
        <v>240</v>
      </c>
      <c r="B72" s="141">
        <v>0</v>
      </c>
      <c r="C72" s="141">
        <v>0</v>
      </c>
      <c r="D72" s="141">
        <v>0</v>
      </c>
      <c r="E72" s="142">
        <v>0</v>
      </c>
      <c r="F72" s="142">
        <v>100000</v>
      </c>
      <c r="G72" s="151">
        <f t="shared" si="9"/>
        <v>100000</v>
      </c>
      <c r="H72" s="144"/>
      <c r="I72" s="155">
        <f>$G$72*'Koeficienty a ukazatele'!B15</f>
        <v>18321.96335247899</v>
      </c>
      <c r="J72" s="155">
        <f>$G$72*'Koeficienty a ukazatele'!C15</f>
        <v>10531.309979943784</v>
      </c>
      <c r="K72" s="155">
        <f>$G$72*'Koeficienty a ukazatele'!D15</f>
        <v>37192.05802643969</v>
      </c>
      <c r="L72" s="155">
        <f>$G$72*'Koeficienty a ukazatele'!E15</f>
        <v>8807.841333055374</v>
      </c>
      <c r="M72" s="425">
        <f>$G$72*'Koeficienty a ukazatele'!F15</f>
        <v>3019.215147833713</v>
      </c>
      <c r="N72" s="155">
        <f>$G$72*'Koeficienty a ukazatele'!H15</f>
        <v>22127.612160248438</v>
      </c>
      <c r="O72" s="156" t="s">
        <v>83</v>
      </c>
      <c r="P72" s="155">
        <f t="shared" si="4"/>
        <v>99999.99999999999</v>
      </c>
    </row>
    <row r="73" spans="1:16" ht="12.75">
      <c r="A73" s="150" t="s">
        <v>58</v>
      </c>
      <c r="B73" s="141">
        <v>0</v>
      </c>
      <c r="C73" s="141">
        <v>0</v>
      </c>
      <c r="D73" s="141">
        <v>0</v>
      </c>
      <c r="E73" s="142">
        <v>0</v>
      </c>
      <c r="F73" s="142">
        <v>92000</v>
      </c>
      <c r="G73" s="151">
        <f t="shared" si="9"/>
        <v>92000</v>
      </c>
      <c r="H73" s="144"/>
      <c r="I73" s="155">
        <f>$G$73*'Koeficienty a ukazatele'!B17</f>
        <v>22816.064998967682</v>
      </c>
      <c r="J73" s="155">
        <f>$G$73*'Koeficienty a ukazatele'!C17</f>
        <v>15250.382792649903</v>
      </c>
      <c r="K73" s="155">
        <f>$G$73*'Koeficienty a ukazatele'!D17</f>
        <v>40635.114766189174</v>
      </c>
      <c r="L73" s="155">
        <f>$G$73*'Koeficienty a ukazatele'!E17</f>
        <v>7399.122351629808</v>
      </c>
      <c r="M73" s="425">
        <f>$G$73*'Koeficienty a ukazatele'!F17</f>
        <v>5899.31509056343</v>
      </c>
      <c r="N73" s="155">
        <f>$G$73*'Koeficienty a ukazatele'!H17</f>
        <v>0</v>
      </c>
      <c r="O73" s="156" t="s">
        <v>85</v>
      </c>
      <c r="P73" s="155">
        <f t="shared" si="4"/>
        <v>91999.99999999999</v>
      </c>
    </row>
    <row r="74" spans="1:16" ht="12.75">
      <c r="A74" s="150" t="s">
        <v>241</v>
      </c>
      <c r="B74" s="141">
        <v>0</v>
      </c>
      <c r="C74" s="141">
        <v>0</v>
      </c>
      <c r="D74" s="141">
        <v>0</v>
      </c>
      <c r="E74" s="142">
        <v>0</v>
      </c>
      <c r="F74" s="142">
        <v>0</v>
      </c>
      <c r="G74" s="151">
        <f t="shared" si="9"/>
        <v>0</v>
      </c>
      <c r="H74" s="144"/>
      <c r="I74" s="155">
        <f>$G$74*'Koeficienty a ukazatele'!B17</f>
        <v>0</v>
      </c>
      <c r="J74" s="155">
        <f>$G$74*'Koeficienty a ukazatele'!C17</f>
        <v>0</v>
      </c>
      <c r="K74" s="155">
        <f>$G$74*'Koeficienty a ukazatele'!D17</f>
        <v>0</v>
      </c>
      <c r="L74" s="155">
        <f>$G$74*'Koeficienty a ukazatele'!E17</f>
        <v>0</v>
      </c>
      <c r="M74" s="425">
        <f>$G$74*'Koeficienty a ukazatele'!F17</f>
        <v>0</v>
      </c>
      <c r="N74" s="155">
        <f>$G$74*'Koeficienty a ukazatele'!H17</f>
        <v>0</v>
      </c>
      <c r="O74" s="156" t="s">
        <v>85</v>
      </c>
      <c r="P74" s="155">
        <f t="shared" si="4"/>
        <v>0</v>
      </c>
    </row>
    <row r="75" spans="1:16" ht="12.75">
      <c r="A75" s="150" t="s">
        <v>242</v>
      </c>
      <c r="B75" s="141">
        <v>0</v>
      </c>
      <c r="C75" s="141">
        <v>0</v>
      </c>
      <c r="D75" s="141">
        <v>0</v>
      </c>
      <c r="E75" s="142">
        <v>0</v>
      </c>
      <c r="F75" s="142">
        <v>0</v>
      </c>
      <c r="G75" s="151">
        <f t="shared" si="9"/>
        <v>0</v>
      </c>
      <c r="H75" s="144"/>
      <c r="I75" s="155">
        <f>$G$75*'Koeficienty a ukazatele'!B17</f>
        <v>0</v>
      </c>
      <c r="J75" s="155">
        <f>$G$75*'Koeficienty a ukazatele'!C17</f>
        <v>0</v>
      </c>
      <c r="K75" s="155">
        <f>$G$75*'Koeficienty a ukazatele'!D17</f>
        <v>0</v>
      </c>
      <c r="L75" s="155">
        <f>$G$75*'Koeficienty a ukazatele'!E17</f>
        <v>0</v>
      </c>
      <c r="M75" s="425">
        <f>$G$75*'Koeficienty a ukazatele'!F17</f>
        <v>0</v>
      </c>
      <c r="N75" s="155">
        <f>$G$75*'Koeficienty a ukazatele'!H17</f>
        <v>0</v>
      </c>
      <c r="O75" s="156" t="s">
        <v>85</v>
      </c>
      <c r="P75" s="155">
        <f t="shared" si="4"/>
        <v>0</v>
      </c>
    </row>
    <row r="76" spans="1:16" ht="12.75">
      <c r="A76" s="150" t="s">
        <v>139</v>
      </c>
      <c r="B76" s="141">
        <v>0</v>
      </c>
      <c r="C76" s="141">
        <v>0</v>
      </c>
      <c r="D76" s="141">
        <v>0</v>
      </c>
      <c r="E76" s="142">
        <v>0</v>
      </c>
      <c r="F76" s="142">
        <v>50000</v>
      </c>
      <c r="G76" s="151">
        <f>SUM(B76:F76)</f>
        <v>50000</v>
      </c>
      <c r="H76" s="144"/>
      <c r="I76" s="155">
        <f>$G$76*'Koeficienty a ukazatele'!B17</f>
        <v>12400.035325525914</v>
      </c>
      <c r="J76" s="155">
        <f>$G$76*'Koeficienty a ukazatele'!C17</f>
        <v>8288.251517744513</v>
      </c>
      <c r="K76" s="155">
        <f>$G$76*'Koeficienty a ukazatele'!D17</f>
        <v>22084.30150336368</v>
      </c>
      <c r="L76" s="155">
        <f>$G$76*'Koeficienty a ukazatele'!E17</f>
        <v>4021.2621476248955</v>
      </c>
      <c r="M76" s="425">
        <f>$G$76*'Koeficienty a ukazatele'!F17</f>
        <v>3206.1495057409948</v>
      </c>
      <c r="N76" s="155">
        <f>$G$76*'Koeficienty a ukazatele'!H17</f>
        <v>0</v>
      </c>
      <c r="O76" s="156" t="s">
        <v>85</v>
      </c>
      <c r="P76" s="155">
        <f t="shared" si="4"/>
        <v>49999.99999999999</v>
      </c>
    </row>
    <row r="77" spans="1:16" ht="12.75">
      <c r="A77" s="150" t="s">
        <v>55</v>
      </c>
      <c r="B77" s="141">
        <v>0</v>
      </c>
      <c r="C77" s="141">
        <v>100000</v>
      </c>
      <c r="D77" s="141">
        <v>15000</v>
      </c>
      <c r="E77" s="142">
        <v>3600</v>
      </c>
      <c r="F77" s="142">
        <v>1350000</v>
      </c>
      <c r="G77" s="151">
        <f t="shared" si="9"/>
        <v>1468600</v>
      </c>
      <c r="H77" s="144"/>
      <c r="I77" s="155">
        <f>$G$77*'Koeficienty a ukazatele'!B17</f>
        <v>364213.83758134715</v>
      </c>
      <c r="J77" s="155">
        <f>$G$77*'Koeficienty a ukazatele'!C17</f>
        <v>243442.52357919185</v>
      </c>
      <c r="K77" s="155">
        <f>$G$77*'Koeficienty a ukazatele'!D17</f>
        <v>648660.1037567981</v>
      </c>
      <c r="L77" s="155">
        <f>$G$77*'Koeficienty a ukazatele'!E17</f>
        <v>118112.51180003842</v>
      </c>
      <c r="M77" s="425">
        <f>$G$77*'Koeficienty a ukazatele'!F17</f>
        <v>94171.02328262449</v>
      </c>
      <c r="N77" s="155">
        <f>$G$77*'Koeficienty a ukazatele'!H17</f>
        <v>0</v>
      </c>
      <c r="O77" s="156" t="s">
        <v>85</v>
      </c>
      <c r="P77" s="155">
        <f t="shared" si="4"/>
        <v>1468600</v>
      </c>
    </row>
    <row r="78" spans="1:16" ht="12.75">
      <c r="A78" s="150" t="s">
        <v>56</v>
      </c>
      <c r="B78" s="141">
        <v>0</v>
      </c>
      <c r="C78" s="141">
        <v>0</v>
      </c>
      <c r="D78" s="141">
        <v>0</v>
      </c>
      <c r="E78" s="142">
        <v>0</v>
      </c>
      <c r="F78" s="142">
        <v>0</v>
      </c>
      <c r="G78" s="151">
        <f t="shared" si="9"/>
        <v>0</v>
      </c>
      <c r="H78" s="144"/>
      <c r="I78" s="155">
        <f>$G$78*'Koeficienty a ukazatele'!B17</f>
        <v>0</v>
      </c>
      <c r="J78" s="155">
        <f>$G$78*'Koeficienty a ukazatele'!C17</f>
        <v>0</v>
      </c>
      <c r="K78" s="155">
        <f>$G$78*'Koeficienty a ukazatele'!D17</f>
        <v>0</v>
      </c>
      <c r="L78" s="155">
        <f>$G$78*'Koeficienty a ukazatele'!E17</f>
        <v>0</v>
      </c>
      <c r="M78" s="425">
        <f>$G$78*'Koeficienty a ukazatele'!F17</f>
        <v>0</v>
      </c>
      <c r="N78" s="155">
        <f>$G$78*'Koeficienty a ukazatele'!H17</f>
        <v>0</v>
      </c>
      <c r="O78" s="156" t="s">
        <v>85</v>
      </c>
      <c r="P78" s="155">
        <f t="shared" si="4"/>
        <v>0</v>
      </c>
    </row>
    <row r="79" spans="1:16" ht="13.5" thickBot="1">
      <c r="A79" s="200" t="s">
        <v>57</v>
      </c>
      <c r="B79" s="141">
        <v>0</v>
      </c>
      <c r="C79" s="141">
        <v>0</v>
      </c>
      <c r="D79" s="141">
        <v>0</v>
      </c>
      <c r="E79" s="142">
        <v>0</v>
      </c>
      <c r="F79" s="142">
        <v>0</v>
      </c>
      <c r="G79" s="161">
        <f t="shared" si="9"/>
        <v>0</v>
      </c>
      <c r="H79" s="144"/>
      <c r="I79" s="178">
        <f>$G$79*'Koeficienty a ukazatele'!B17</f>
        <v>0</v>
      </c>
      <c r="J79" s="193">
        <f>G79*'Koeficienty a ukazatele'!C17</f>
        <v>0</v>
      </c>
      <c r="K79" s="194">
        <f>$G$79*'Koeficienty a ukazatele'!D17</f>
        <v>0</v>
      </c>
      <c r="L79" s="194">
        <f>$G$79*'Koeficienty a ukazatele'!E17</f>
        <v>0</v>
      </c>
      <c r="M79" s="486">
        <f>$G$79*'Koeficienty a ukazatele'!F17</f>
        <v>0</v>
      </c>
      <c r="N79" s="194">
        <f>$G$79*'Koeficienty a ukazatele'!H17</f>
        <v>0</v>
      </c>
      <c r="O79" s="156" t="s">
        <v>85</v>
      </c>
      <c r="P79" s="178">
        <f t="shared" si="4"/>
        <v>0</v>
      </c>
    </row>
    <row r="80" spans="1:18" ht="13.5" thickBot="1">
      <c r="A80" s="164" t="s">
        <v>671</v>
      </c>
      <c r="B80" s="165">
        <v>0</v>
      </c>
      <c r="C80" s="165">
        <v>300000</v>
      </c>
      <c r="D80" s="165">
        <v>15000</v>
      </c>
      <c r="E80" s="166">
        <v>3600</v>
      </c>
      <c r="F80" s="165">
        <v>2912000</v>
      </c>
      <c r="G80" s="181">
        <f>SUM(B80:F80)</f>
        <v>3230600</v>
      </c>
      <c r="H80" s="168">
        <f>SUM(G52:G79)</f>
        <v>3230600</v>
      </c>
      <c r="I80" s="195">
        <f aca="true" t="shared" si="10" ref="I80:N80">SUM(I52:I79)</f>
        <v>794712.9751543074</v>
      </c>
      <c r="J80" s="204">
        <f t="shared" si="10"/>
        <v>529475.3140089632</v>
      </c>
      <c r="K80" s="195">
        <f t="shared" si="10"/>
        <v>1419934.3437550466</v>
      </c>
      <c r="L80" s="195">
        <f t="shared" si="10"/>
        <v>260587.1069201453</v>
      </c>
      <c r="M80" s="485">
        <f t="shared" si="10"/>
        <v>203762.64800128888</v>
      </c>
      <c r="N80" s="195">
        <f t="shared" si="10"/>
        <v>22127.612160248438</v>
      </c>
      <c r="O80" s="427"/>
      <c r="P80" s="182">
        <f>SUM(P52:P79)</f>
        <v>3230600</v>
      </c>
      <c r="R80" s="224"/>
    </row>
    <row r="81" spans="1:16" ht="13.5" thickBot="1">
      <c r="A81" s="172" t="s">
        <v>672</v>
      </c>
      <c r="B81" s="165">
        <v>0</v>
      </c>
      <c r="C81" s="165">
        <v>0</v>
      </c>
      <c r="D81" s="165">
        <v>0</v>
      </c>
      <c r="E81" s="166">
        <v>0</v>
      </c>
      <c r="F81" s="165">
        <v>1300000</v>
      </c>
      <c r="G81" s="167">
        <f>SUM(B81:F81)</f>
        <v>1300000</v>
      </c>
      <c r="H81" s="144">
        <f>G81</f>
        <v>1300000</v>
      </c>
      <c r="I81" s="189">
        <f>G81*'Koeficienty a ukazatele'!B21</f>
        <v>160968.35414991737</v>
      </c>
      <c r="J81" s="201">
        <f>G81*'Koeficienty a ukazatele'!C21</f>
        <v>55742.477859299725</v>
      </c>
      <c r="K81" s="202">
        <f>$G$81*'Koeficienty a ukazatele'!D21</f>
        <v>314883.9694366545</v>
      </c>
      <c r="L81" s="202">
        <f>$G$81*'Koeficienty a ukazatele'!E21</f>
        <v>63857.16003975513</v>
      </c>
      <c r="M81" s="487">
        <f>$G$81*'Koeficienty a ukazatele'!F21</f>
        <v>31539.321503858402</v>
      </c>
      <c r="N81" s="189">
        <f>G81*'Koeficienty a ukazatele'!H21</f>
        <v>673008.7170105148</v>
      </c>
      <c r="O81" s="427" t="s">
        <v>86</v>
      </c>
      <c r="P81" s="182">
        <f>SUM(I81:N81)</f>
        <v>1300000</v>
      </c>
    </row>
    <row r="82" spans="1:18" ht="13.5" thickBot="1">
      <c r="A82" s="657" t="s">
        <v>673</v>
      </c>
      <c r="B82" s="165">
        <v>329640.6</v>
      </c>
      <c r="C82" s="165">
        <v>2808016.7726</v>
      </c>
      <c r="D82" s="165">
        <v>6273612.402</v>
      </c>
      <c r="E82" s="166">
        <v>135299</v>
      </c>
      <c r="F82" s="165">
        <v>71934723.2254</v>
      </c>
      <c r="G82" s="658">
        <f>SUM(B82:F82)</f>
        <v>81481292</v>
      </c>
      <c r="H82" s="168">
        <f>SUM(H14+H19+H20+H21+H22+H23+H40+H46+H51+H80+H81)</f>
        <v>81481292</v>
      </c>
      <c r="I82" s="195">
        <f aca="true" t="shared" si="11" ref="I82:N82">SUM(I14+I19+I20+I21+I22+I23+I40+I46+I51+I80+I81)</f>
        <v>18079173.43118219</v>
      </c>
      <c r="J82" s="195">
        <f t="shared" si="11"/>
        <v>11405538.305161694</v>
      </c>
      <c r="K82" s="195">
        <f t="shared" si="11"/>
        <v>32616345.417679742</v>
      </c>
      <c r="L82" s="195">
        <f t="shared" si="11"/>
        <v>6048660.424403984</v>
      </c>
      <c r="M82" s="485">
        <f t="shared" si="11"/>
        <v>4524111.856188007</v>
      </c>
      <c r="N82" s="203">
        <f t="shared" si="11"/>
        <v>8807462.565384384</v>
      </c>
      <c r="O82" s="186"/>
      <c r="P82" s="182">
        <f>P14+P19+P20+P21+P22+P23+P40+P46+P51+P80+P81</f>
        <v>81481292</v>
      </c>
      <c r="R82" s="224"/>
    </row>
    <row r="83" spans="1:16" ht="25.5" customHeight="1" thickBot="1">
      <c r="A83" s="659"/>
      <c r="B83" s="660"/>
      <c r="C83" s="660"/>
      <c r="D83" s="660"/>
      <c r="E83" s="660"/>
      <c r="F83" s="10" t="s">
        <v>674</v>
      </c>
      <c r="G83" s="661">
        <v>83548939</v>
      </c>
      <c r="H83" s="204"/>
      <c r="I83" s="629">
        <f>'Koeficienty a ukazatele'!$B$17*$N$82</f>
        <v>2184256.938780269</v>
      </c>
      <c r="J83" s="184">
        <f>'Koeficienty a ukazatele'!$C$17*N82</f>
        <v>1459969.2995005022</v>
      </c>
      <c r="K83" s="205">
        <f>'Koeficienty a ukazatele'!$D$17*N82</f>
        <v>3890133.175470754</v>
      </c>
      <c r="L83" s="205">
        <f>'Koeficienty a ukazatele'!$E$17*N82</f>
        <v>708342.3166160696</v>
      </c>
      <c r="M83" s="478">
        <f>'Koeficienty a ukazatele'!$F$17*N82</f>
        <v>564760.8350167891</v>
      </c>
      <c r="N83" s="206">
        <f>I83+J83+K83+L83+M83</f>
        <v>8807462.565384384</v>
      </c>
      <c r="O83" s="207" t="s">
        <v>110</v>
      </c>
      <c r="P83" s="203"/>
    </row>
    <row r="84" spans="1:16" ht="15.75" thickBot="1">
      <c r="A84" s="134" t="s">
        <v>675</v>
      </c>
      <c r="B84" s="662"/>
      <c r="C84" s="662"/>
      <c r="D84" s="662"/>
      <c r="E84" s="662"/>
      <c r="F84" s="663"/>
      <c r="G84" s="664">
        <f>$G$82</f>
        <v>81481292</v>
      </c>
      <c r="H84" s="665">
        <f>SUM(I84:M84)</f>
        <v>81481292.00000001</v>
      </c>
      <c r="I84" s="630">
        <f>SUM(I82:I83)</f>
        <v>20263430.36996246</v>
      </c>
      <c r="J84" s="182">
        <f>SUM(J82:J83)</f>
        <v>12865507.604662197</v>
      </c>
      <c r="K84" s="208">
        <f>SUM(K82:K83)</f>
        <v>36506478.5931505</v>
      </c>
      <c r="L84" s="429">
        <f>SUM(L82:L83)</f>
        <v>6757002.741020054</v>
      </c>
      <c r="M84" s="481">
        <f>SUM(M82:M83)</f>
        <v>5088872.691204796</v>
      </c>
      <c r="N84" s="182">
        <f>N82-N83</f>
        <v>0</v>
      </c>
      <c r="O84" s="209" t="s">
        <v>1</v>
      </c>
      <c r="P84" s="203">
        <f>SUM(I83:N83)</f>
        <v>17614925.13076877</v>
      </c>
    </row>
    <row r="85" spans="8:16" ht="12.75">
      <c r="H85" s="666">
        <f>SUM(I85:N85)</f>
        <v>1039596.3776606832</v>
      </c>
      <c r="I85" s="631">
        <f>SUM(I5,I29,I72)</f>
        <v>244598.21075559448</v>
      </c>
      <c r="J85" s="210">
        <f>SUM(J5,J29,J72)</f>
        <v>140592.9882322495</v>
      </c>
      <c r="K85" s="211">
        <f>SUM(K5,K29,K72)</f>
        <v>496513.9746529699</v>
      </c>
      <c r="L85" s="210">
        <f>SUM(L5,L29,L72)</f>
        <v>117584.68179628924</v>
      </c>
      <c r="M85" s="488">
        <f>SUM(M5,M29,M72)</f>
        <v>40306.52222358007</v>
      </c>
      <c r="N85" s="488">
        <v>0</v>
      </c>
      <c r="O85" s="212" t="s">
        <v>109</v>
      </c>
      <c r="P85" s="211">
        <f>SUM(I85:N85)</f>
        <v>1039596.3776606832</v>
      </c>
    </row>
    <row r="86" spans="8:16" ht="12.75">
      <c r="H86" s="667">
        <f>SUM(I86:N86)</f>
        <v>7930041.056954933</v>
      </c>
      <c r="I86" s="632">
        <f>SUM(I7+I9+I16+I17+I18+I15+I21+I81)</f>
        <v>2035890.5967448896</v>
      </c>
      <c r="J86" s="192">
        <f>SUM(J7+J9+J16+J17+J18+J15+J21+J81)</f>
        <v>705017.9963156863</v>
      </c>
      <c r="K86" s="155">
        <f>SUM(K7+K9+K16+K17+K18+K15+K21+K81)</f>
        <v>3982579.779903397</v>
      </c>
      <c r="L86" s="192">
        <f>SUM(L7+L9+L16+L17+L18+L15+L21+L81)</f>
        <v>807650.6239151215</v>
      </c>
      <c r="M86" s="425">
        <f>SUM(M7+M9+M16+M17+M18+M15+M21+M81)</f>
        <v>398902.0600758387</v>
      </c>
      <c r="N86" s="155"/>
      <c r="O86" s="213" t="s">
        <v>111</v>
      </c>
      <c r="P86" s="152">
        <f>SUM(I86:N86)</f>
        <v>7930041.056954933</v>
      </c>
    </row>
    <row r="87" spans="8:16" ht="12.75">
      <c r="H87" s="668">
        <f>SUM(I87:N87)</f>
        <v>0</v>
      </c>
      <c r="I87" s="215">
        <f aca="true" t="shared" si="12" ref="I87:N87">SUM(I37)</f>
        <v>0</v>
      </c>
      <c r="J87" s="214">
        <f t="shared" si="12"/>
        <v>0</v>
      </c>
      <c r="K87" s="215">
        <f t="shared" si="12"/>
        <v>0</v>
      </c>
      <c r="L87" s="214">
        <f t="shared" si="12"/>
        <v>0</v>
      </c>
      <c r="M87" s="425">
        <f t="shared" si="12"/>
        <v>0</v>
      </c>
      <c r="N87" s="215">
        <f t="shared" si="12"/>
        <v>0</v>
      </c>
      <c r="O87" s="216" t="s">
        <v>113</v>
      </c>
      <c r="P87" s="215">
        <f>SUM(I87:N87)</f>
        <v>0</v>
      </c>
    </row>
    <row r="88" spans="8:18" ht="13.5" thickBot="1">
      <c r="H88" s="217">
        <f>SUM(I88:N88)</f>
        <v>72511654.56538437</v>
      </c>
      <c r="I88" s="428">
        <f>SUM(I6,I8,I10:I13,,I20,I22:I28,I30:I36,I38:I39,I41:I45,I47:I50,I52:I71,I73:I79,I83)</f>
        <v>17982941.562461972</v>
      </c>
      <c r="J88" s="218">
        <f>SUM(J6,J8,J10:J13,,J20,J22:J28,J30:J36,J38:J39,J41:J45,J47:J50,J52:J71,J73:J79,J83)</f>
        <v>12019896.62011426</v>
      </c>
      <c r="K88" s="428">
        <f>SUM(K6,K8,K10:K13,,K20,K22:K28,K30:K36,K38:K39,K41:K45,K47:K50,K52:K71,K73:K79,K83)</f>
        <v>32027384.838594124</v>
      </c>
      <c r="L88" s="218">
        <f>SUM(L6,L8,L10:L13,,L20,L22:L28,L30:L36,L38:L39,L41:L45,L47:L50,L52:L71,L73:L79,L83)</f>
        <v>5831767.435308643</v>
      </c>
      <c r="M88" s="489">
        <f>SUM(M6,M8,M10:M13,,M20,M22:M28,M30:M36,M38:M39,M41:M45,M47:M50,M52:M71,M73:M79,M83)</f>
        <v>4649664.108905377</v>
      </c>
      <c r="N88" s="489">
        <v>0</v>
      </c>
      <c r="O88" s="219" t="s">
        <v>112</v>
      </c>
      <c r="P88" s="220">
        <f>SUM(I88:N88)</f>
        <v>72511654.56538437</v>
      </c>
      <c r="R88" s="424"/>
    </row>
    <row r="89" spans="8:16" ht="13.5" thickBot="1">
      <c r="H89" s="221">
        <f>SUM(H85:H88)</f>
        <v>81481291.99999999</v>
      </c>
      <c r="I89" s="203"/>
      <c r="J89" s="222"/>
      <c r="K89" s="203"/>
      <c r="L89" s="222"/>
      <c r="M89" s="490"/>
      <c r="N89" s="223">
        <f>SUM(N85:N88)</f>
        <v>0</v>
      </c>
      <c r="O89" s="222"/>
      <c r="P89" s="223">
        <f>SUM(P85:P88)</f>
        <v>81481291.99999999</v>
      </c>
    </row>
    <row r="90" spans="8:16" ht="12.75">
      <c r="H90" s="104"/>
      <c r="I90" s="104"/>
      <c r="J90" s="104"/>
      <c r="K90" s="104"/>
      <c r="L90" s="104"/>
      <c r="M90" s="491"/>
      <c r="N90" s="104"/>
      <c r="O90" s="222"/>
      <c r="P90" s="222"/>
    </row>
    <row r="91" spans="8:16" ht="12.75">
      <c r="H91" s="104"/>
      <c r="I91" s="222"/>
      <c r="J91" s="222"/>
      <c r="K91" s="222"/>
      <c r="L91" s="222"/>
      <c r="M91" s="492"/>
      <c r="N91" s="104"/>
      <c r="O91" s="222"/>
      <c r="P91" s="222"/>
    </row>
    <row r="92" spans="8:16" ht="12.75">
      <c r="H92" s="104"/>
      <c r="I92" s="222"/>
      <c r="J92" s="222"/>
      <c r="K92" s="222"/>
      <c r="L92" s="222"/>
      <c r="M92" s="492"/>
      <c r="N92" s="104"/>
      <c r="O92" s="222"/>
      <c r="P92" s="222"/>
    </row>
    <row r="93" spans="8:16" ht="12.75">
      <c r="H93" s="222"/>
      <c r="I93" s="222"/>
      <c r="J93" s="222"/>
      <c r="K93" s="222"/>
      <c r="L93" s="222"/>
      <c r="M93" s="492"/>
      <c r="N93" s="104"/>
      <c r="O93" s="104"/>
      <c r="P93" s="222"/>
    </row>
    <row r="94" ht="12.75">
      <c r="M94" s="493"/>
    </row>
    <row r="95" spans="9:16" ht="12.75">
      <c r="I95" s="224"/>
      <c r="M95" s="493"/>
      <c r="O95" s="224"/>
      <c r="P95" s="224"/>
    </row>
    <row r="96" spans="6:13" ht="12.75">
      <c r="F96" s="224"/>
      <c r="G96" s="224"/>
      <c r="M96" s="493"/>
    </row>
  </sheetData>
  <sheetProtection/>
  <mergeCells count="3">
    <mergeCell ref="A1:P1"/>
    <mergeCell ref="I3:P3"/>
    <mergeCell ref="B3:H3"/>
  </mergeCells>
  <printOptions/>
  <pageMargins left="0.3937007874015748" right="0.2362204724409449" top="0.3937007874015748" bottom="0.3937007874015748" header="0.5118110236220472" footer="0.5118110236220472"/>
  <pageSetup fitToHeight="2"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W55"/>
  <sheetViews>
    <sheetView zoomScalePageLayoutView="0" workbookViewId="0" topLeftCell="A1">
      <selection activeCell="C12" sqref="C12"/>
    </sheetView>
  </sheetViews>
  <sheetFormatPr defaultColWidth="9.00390625" defaultRowHeight="12.75"/>
  <cols>
    <col min="1" max="1" width="33.00390625" style="225" customWidth="1"/>
    <col min="2" max="2" width="14.375" style="225" customWidth="1"/>
    <col min="3" max="3" width="3.125" style="225" hidden="1" customWidth="1"/>
    <col min="4" max="14" width="9.125" style="225" hidden="1" customWidth="1"/>
    <col min="15" max="15" width="34.125" style="225" customWidth="1"/>
    <col min="16" max="16" width="21.375" style="225" customWidth="1"/>
    <col min="17" max="20" width="9.125" style="225" customWidth="1"/>
    <col min="21" max="21" width="11.75390625" style="225" customWidth="1"/>
    <col min="22" max="22" width="9.125" style="225" customWidth="1"/>
    <col min="23" max="23" width="12.00390625" style="225" customWidth="1"/>
    <col min="24" max="16384" width="9.125" style="225" customWidth="1"/>
  </cols>
  <sheetData>
    <row r="1" spans="1:16" ht="19.5" customHeight="1" thickBot="1">
      <c r="A1" s="713" t="s">
        <v>142</v>
      </c>
      <c r="B1" s="714"/>
      <c r="C1" s="714"/>
      <c r="D1" s="714"/>
      <c r="E1" s="714"/>
      <c r="F1" s="714"/>
      <c r="G1" s="714"/>
      <c r="H1" s="714"/>
      <c r="I1" s="714"/>
      <c r="J1" s="714"/>
      <c r="K1" s="714"/>
      <c r="L1" s="714"/>
      <c r="M1" s="714"/>
      <c r="N1" s="714"/>
      <c r="O1" s="714"/>
      <c r="P1" s="715"/>
    </row>
    <row r="2" spans="1:16" ht="24" customHeight="1" thickBot="1">
      <c r="A2" s="710" t="s">
        <v>267</v>
      </c>
      <c r="B2" s="711"/>
      <c r="C2" s="711"/>
      <c r="D2" s="711"/>
      <c r="E2" s="711"/>
      <c r="F2" s="711"/>
      <c r="G2" s="711"/>
      <c r="H2" s="711"/>
      <c r="I2" s="711"/>
      <c r="J2" s="711"/>
      <c r="K2" s="711"/>
      <c r="L2" s="711"/>
      <c r="M2" s="711"/>
      <c r="N2" s="711"/>
      <c r="O2" s="711"/>
      <c r="P2" s="712"/>
    </row>
    <row r="3" spans="1:16" ht="12.75">
      <c r="A3" s="226" t="s">
        <v>222</v>
      </c>
      <c r="B3" s="319" t="s">
        <v>223</v>
      </c>
      <c r="C3" s="227"/>
      <c r="D3" s="227"/>
      <c r="E3" s="227"/>
      <c r="F3" s="227"/>
      <c r="G3" s="227"/>
      <c r="H3" s="227"/>
      <c r="I3" s="227"/>
      <c r="J3" s="227"/>
      <c r="K3" s="227"/>
      <c r="L3" s="227"/>
      <c r="M3" s="228"/>
      <c r="N3" s="227"/>
      <c r="O3" s="320" t="s">
        <v>224</v>
      </c>
      <c r="P3" s="229" t="s">
        <v>651</v>
      </c>
    </row>
    <row r="4" spans="1:16" ht="12.75">
      <c r="A4" s="230" t="s">
        <v>15</v>
      </c>
      <c r="B4" s="231">
        <v>15000</v>
      </c>
      <c r="C4" s="231"/>
      <c r="D4" s="231"/>
      <c r="E4" s="231"/>
      <c r="F4" s="231"/>
      <c r="G4" s="231"/>
      <c r="H4" s="231"/>
      <c r="I4" s="231"/>
      <c r="J4" s="231"/>
      <c r="K4" s="231"/>
      <c r="L4" s="231"/>
      <c r="M4" s="231"/>
      <c r="N4" s="231"/>
      <c r="O4" s="321"/>
      <c r="P4" s="232">
        <v>15000</v>
      </c>
    </row>
    <row r="5" spans="1:16" ht="12.75">
      <c r="A5" s="230" t="s">
        <v>143</v>
      </c>
      <c r="B5" s="231">
        <v>50000</v>
      </c>
      <c r="C5" s="233"/>
      <c r="D5" s="231"/>
      <c r="E5" s="231"/>
      <c r="F5" s="231"/>
      <c r="G5" s="231"/>
      <c r="H5" s="231"/>
      <c r="I5" s="231"/>
      <c r="J5" s="231"/>
      <c r="K5" s="231"/>
      <c r="L5" s="231"/>
      <c r="M5" s="231"/>
      <c r="N5" s="231"/>
      <c r="O5" s="321"/>
      <c r="P5" s="232"/>
    </row>
    <row r="6" spans="1:16" ht="12.75">
      <c r="A6" s="230" t="s">
        <v>144</v>
      </c>
      <c r="B6" s="231">
        <v>20000</v>
      </c>
      <c r="C6" s="231"/>
      <c r="D6" s="231"/>
      <c r="E6" s="231"/>
      <c r="F6" s="231"/>
      <c r="G6" s="231"/>
      <c r="H6" s="231"/>
      <c r="I6" s="231"/>
      <c r="J6" s="231"/>
      <c r="K6" s="231"/>
      <c r="L6" s="231"/>
      <c r="M6" s="231"/>
      <c r="N6" s="231"/>
      <c r="O6" s="321"/>
      <c r="P6" s="232"/>
    </row>
    <row r="7" spans="1:16" ht="12.75">
      <c r="A7" s="230" t="s">
        <v>145</v>
      </c>
      <c r="B7" s="231">
        <v>10000</v>
      </c>
      <c r="C7" s="231"/>
      <c r="D7" s="231"/>
      <c r="E7" s="231"/>
      <c r="F7" s="231"/>
      <c r="G7" s="231"/>
      <c r="H7" s="231"/>
      <c r="I7" s="231"/>
      <c r="J7" s="231"/>
      <c r="K7" s="231"/>
      <c r="L7" s="231"/>
      <c r="M7" s="231"/>
      <c r="N7" s="231"/>
      <c r="O7" s="321"/>
      <c r="P7" s="232"/>
    </row>
    <row r="8" spans="1:16" ht="12.75">
      <c r="A8" s="230" t="s">
        <v>146</v>
      </c>
      <c r="B8" s="231">
        <v>5000</v>
      </c>
      <c r="C8" s="231"/>
      <c r="D8" s="231"/>
      <c r="E8" s="231"/>
      <c r="F8" s="231"/>
      <c r="G8" s="231"/>
      <c r="H8" s="231"/>
      <c r="I8" s="231"/>
      <c r="J8" s="231"/>
      <c r="K8" s="231"/>
      <c r="L8" s="231"/>
      <c r="M8" s="231"/>
      <c r="N8" s="231"/>
      <c r="O8" s="321"/>
      <c r="P8" s="232"/>
    </row>
    <row r="9" spans="1:16" ht="12.75">
      <c r="A9" s="230" t="s">
        <v>12</v>
      </c>
      <c r="B9" s="231">
        <v>35000</v>
      </c>
      <c r="C9" s="231"/>
      <c r="D9" s="231"/>
      <c r="E9" s="231"/>
      <c r="F9" s="231"/>
      <c r="G9" s="231"/>
      <c r="H9" s="231"/>
      <c r="I9" s="231"/>
      <c r="J9" s="231"/>
      <c r="K9" s="231"/>
      <c r="L9" s="231"/>
      <c r="M9" s="231"/>
      <c r="N9" s="231"/>
      <c r="O9" s="321"/>
      <c r="P9" s="232"/>
    </row>
    <row r="10" spans="1:16" ht="12.75">
      <c r="A10" s="230" t="s">
        <v>147</v>
      </c>
      <c r="B10" s="231">
        <v>70000</v>
      </c>
      <c r="C10" s="231"/>
      <c r="D10" s="231"/>
      <c r="E10" s="231"/>
      <c r="F10" s="231"/>
      <c r="G10" s="231"/>
      <c r="H10" s="231"/>
      <c r="I10" s="231"/>
      <c r="J10" s="231"/>
      <c r="K10" s="231"/>
      <c r="L10" s="231"/>
      <c r="M10" s="231"/>
      <c r="N10" s="231"/>
      <c r="O10" s="321"/>
      <c r="P10" s="232"/>
    </row>
    <row r="11" spans="1:16" ht="13.5" thickBot="1">
      <c r="A11" s="240" t="s">
        <v>148</v>
      </c>
      <c r="B11" s="241">
        <v>100000</v>
      </c>
      <c r="C11" s="241"/>
      <c r="D11" s="241"/>
      <c r="E11" s="241"/>
      <c r="F11" s="241"/>
      <c r="G11" s="241"/>
      <c r="H11" s="241"/>
      <c r="I11" s="241"/>
      <c r="J11" s="241"/>
      <c r="K11" s="241"/>
      <c r="L11" s="241"/>
      <c r="M11" s="241"/>
      <c r="N11" s="241"/>
      <c r="O11" s="322"/>
      <c r="P11" s="242"/>
    </row>
    <row r="12" spans="1:16" ht="13.5" thickBot="1">
      <c r="A12" s="234" t="s">
        <v>149</v>
      </c>
      <c r="B12" s="235">
        <f>SUM(B4:B11)</f>
        <v>305000</v>
      </c>
      <c r="C12" s="235"/>
      <c r="D12" s="235"/>
      <c r="E12" s="235"/>
      <c r="F12" s="235"/>
      <c r="G12" s="235"/>
      <c r="H12" s="235"/>
      <c r="I12" s="235"/>
      <c r="J12" s="235"/>
      <c r="K12" s="235"/>
      <c r="L12" s="235"/>
      <c r="M12" s="235"/>
      <c r="N12" s="235"/>
      <c r="O12" s="323"/>
      <c r="P12" s="236">
        <f>SUM(P4:P11)</f>
        <v>15000</v>
      </c>
    </row>
    <row r="13" spans="1:16" ht="12.75">
      <c r="A13" s="309" t="s">
        <v>150</v>
      </c>
      <c r="B13" s="237">
        <v>1100000</v>
      </c>
      <c r="C13" s="237"/>
      <c r="D13" s="237"/>
      <c r="E13" s="237"/>
      <c r="F13" s="237"/>
      <c r="G13" s="237"/>
      <c r="H13" s="237"/>
      <c r="I13" s="237"/>
      <c r="J13" s="237"/>
      <c r="K13" s="237"/>
      <c r="L13" s="237"/>
      <c r="M13" s="237"/>
      <c r="N13" s="237"/>
      <c r="O13" s="324"/>
      <c r="P13" s="310">
        <v>112000</v>
      </c>
    </row>
    <row r="14" spans="1:16" ht="12.75">
      <c r="A14" s="230" t="s">
        <v>151</v>
      </c>
      <c r="B14" s="231">
        <v>2800000</v>
      </c>
      <c r="C14" s="233"/>
      <c r="D14" s="231"/>
      <c r="E14" s="231"/>
      <c r="F14" s="231"/>
      <c r="G14" s="231"/>
      <c r="H14" s="231"/>
      <c r="I14" s="231"/>
      <c r="J14" s="231"/>
      <c r="K14" s="231"/>
      <c r="L14" s="231"/>
      <c r="M14" s="231"/>
      <c r="N14" s="231"/>
      <c r="O14" s="321"/>
      <c r="P14" s="232">
        <v>246100</v>
      </c>
    </row>
    <row r="15" spans="1:16" ht="13.5" thickBot="1">
      <c r="A15" s="240" t="s">
        <v>152</v>
      </c>
      <c r="B15" s="241">
        <v>830000</v>
      </c>
      <c r="C15" s="241"/>
      <c r="D15" s="241"/>
      <c r="E15" s="241"/>
      <c r="F15" s="241"/>
      <c r="G15" s="241"/>
      <c r="H15" s="241"/>
      <c r="I15" s="241"/>
      <c r="J15" s="241"/>
      <c r="K15" s="241"/>
      <c r="L15" s="241"/>
      <c r="M15" s="241"/>
      <c r="N15" s="241"/>
      <c r="O15" s="322"/>
      <c r="P15" s="242">
        <v>27500</v>
      </c>
    </row>
    <row r="16" spans="1:16" ht="13.5" thickBot="1">
      <c r="A16" s="234" t="s">
        <v>18</v>
      </c>
      <c r="B16" s="235">
        <f>SUM(B13:B15)</f>
        <v>4730000</v>
      </c>
      <c r="C16" s="235"/>
      <c r="D16" s="235"/>
      <c r="E16" s="235"/>
      <c r="F16" s="235"/>
      <c r="G16" s="235"/>
      <c r="H16" s="235"/>
      <c r="I16" s="235"/>
      <c r="J16" s="235"/>
      <c r="K16" s="235"/>
      <c r="L16" s="235"/>
      <c r="M16" s="235"/>
      <c r="N16" s="235"/>
      <c r="O16" s="323"/>
      <c r="P16" s="236">
        <f>SUM(P13:P15)</f>
        <v>385600</v>
      </c>
    </row>
    <row r="17" spans="1:16" ht="13.5" thickBot="1">
      <c r="A17" s="234" t="s">
        <v>153</v>
      </c>
      <c r="B17" s="235">
        <v>4100000</v>
      </c>
      <c r="C17" s="235"/>
      <c r="D17" s="235"/>
      <c r="E17" s="235"/>
      <c r="F17" s="235"/>
      <c r="G17" s="235"/>
      <c r="H17" s="235"/>
      <c r="I17" s="235"/>
      <c r="J17" s="235"/>
      <c r="K17" s="235"/>
      <c r="L17" s="235"/>
      <c r="M17" s="235"/>
      <c r="N17" s="235"/>
      <c r="O17" s="325" t="s">
        <v>649</v>
      </c>
      <c r="P17" s="236">
        <v>105000</v>
      </c>
    </row>
    <row r="18" spans="1:16" ht="13.5" thickBot="1">
      <c r="A18" s="234" t="s">
        <v>19</v>
      </c>
      <c r="B18" s="235">
        <v>1000</v>
      </c>
      <c r="C18" s="235"/>
      <c r="D18" s="235"/>
      <c r="E18" s="235"/>
      <c r="F18" s="235"/>
      <c r="G18" s="235"/>
      <c r="H18" s="235"/>
      <c r="I18" s="235"/>
      <c r="J18" s="235"/>
      <c r="K18" s="235"/>
      <c r="L18" s="235"/>
      <c r="M18" s="235"/>
      <c r="N18" s="235"/>
      <c r="O18" s="323"/>
      <c r="P18" s="236"/>
    </row>
    <row r="19" spans="1:21" ht="13.5" thickBot="1">
      <c r="A19" s="234" t="s">
        <v>154</v>
      </c>
      <c r="B19" s="235">
        <v>5000</v>
      </c>
      <c r="C19" s="235"/>
      <c r="D19" s="235"/>
      <c r="E19" s="235"/>
      <c r="F19" s="235"/>
      <c r="G19" s="235"/>
      <c r="H19" s="235"/>
      <c r="I19" s="235"/>
      <c r="J19" s="235"/>
      <c r="K19" s="235"/>
      <c r="L19" s="235"/>
      <c r="M19" s="235"/>
      <c r="N19" s="235"/>
      <c r="O19" s="323"/>
      <c r="P19" s="236"/>
      <c r="S19" s="335"/>
      <c r="U19" s="335"/>
    </row>
    <row r="20" spans="1:23" ht="12.75">
      <c r="A20" s="309" t="s">
        <v>155</v>
      </c>
      <c r="B20" s="237">
        <v>10000</v>
      </c>
      <c r="C20" s="238"/>
      <c r="D20" s="237"/>
      <c r="E20" s="237"/>
      <c r="F20" s="237"/>
      <c r="G20" s="237"/>
      <c r="H20" s="237"/>
      <c r="I20" s="237"/>
      <c r="J20" s="237"/>
      <c r="K20" s="237"/>
      <c r="L20" s="237"/>
      <c r="M20" s="237"/>
      <c r="N20" s="237"/>
      <c r="O20" s="324"/>
      <c r="P20" s="310">
        <v>10000</v>
      </c>
      <c r="S20" s="335"/>
      <c r="U20" s="335"/>
      <c r="W20" s="335"/>
    </row>
    <row r="21" spans="1:16" ht="12.75">
      <c r="A21" s="230" t="s">
        <v>156</v>
      </c>
      <c r="B21" s="231">
        <v>35000</v>
      </c>
      <c r="C21" s="233"/>
      <c r="D21" s="231"/>
      <c r="E21" s="231"/>
      <c r="F21" s="231"/>
      <c r="G21" s="231"/>
      <c r="H21" s="231"/>
      <c r="I21" s="231"/>
      <c r="J21" s="231"/>
      <c r="K21" s="231"/>
      <c r="L21" s="231"/>
      <c r="M21" s="231"/>
      <c r="N21" s="231"/>
      <c r="O21" s="321"/>
      <c r="P21" s="232"/>
    </row>
    <row r="22" spans="1:23" ht="12.75">
      <c r="A22" s="230" t="s">
        <v>157</v>
      </c>
      <c r="B22" s="231">
        <v>10000</v>
      </c>
      <c r="C22" s="231"/>
      <c r="D22" s="231"/>
      <c r="E22" s="231"/>
      <c r="F22" s="231"/>
      <c r="G22" s="231"/>
      <c r="H22" s="231"/>
      <c r="I22" s="231"/>
      <c r="J22" s="231"/>
      <c r="K22" s="231"/>
      <c r="L22" s="231"/>
      <c r="M22" s="231"/>
      <c r="N22" s="231"/>
      <c r="O22" s="321"/>
      <c r="P22" s="232"/>
      <c r="Q22" s="381"/>
      <c r="R22" s="382"/>
      <c r="S22" s="337"/>
      <c r="U22" s="383"/>
      <c r="W22" s="383"/>
    </row>
    <row r="23" spans="1:23" ht="12.75">
      <c r="A23" s="230" t="s">
        <v>158</v>
      </c>
      <c r="B23" s="231">
        <v>383000</v>
      </c>
      <c r="C23" s="231"/>
      <c r="D23" s="231"/>
      <c r="E23" s="231"/>
      <c r="F23" s="231"/>
      <c r="G23" s="231"/>
      <c r="H23" s="231"/>
      <c r="I23" s="231"/>
      <c r="J23" s="231"/>
      <c r="K23" s="231"/>
      <c r="L23" s="231"/>
      <c r="M23" s="231"/>
      <c r="N23" s="231"/>
      <c r="O23" s="321"/>
      <c r="P23" s="232"/>
      <c r="Q23" s="384"/>
      <c r="R23" s="385"/>
      <c r="S23" s="243"/>
      <c r="U23" s="386"/>
      <c r="W23" s="386"/>
    </row>
    <row r="24" spans="1:23" ht="12.75">
      <c r="A24" s="230" t="s">
        <v>159</v>
      </c>
      <c r="B24" s="231">
        <v>70000</v>
      </c>
      <c r="C24" s="231"/>
      <c r="D24" s="231"/>
      <c r="E24" s="231"/>
      <c r="F24" s="231"/>
      <c r="G24" s="231"/>
      <c r="H24" s="231"/>
      <c r="I24" s="231"/>
      <c r="J24" s="231"/>
      <c r="K24" s="231"/>
      <c r="L24" s="231"/>
      <c r="M24" s="231"/>
      <c r="N24" s="231"/>
      <c r="O24" s="321"/>
      <c r="P24" s="232"/>
      <c r="Q24" s="381"/>
      <c r="R24" s="387"/>
      <c r="S24" s="337"/>
      <c r="U24" s="383"/>
      <c r="W24" s="383"/>
    </row>
    <row r="25" spans="1:23" ht="12.75">
      <c r="A25" s="230" t="s">
        <v>160</v>
      </c>
      <c r="B25" s="231">
        <v>25000</v>
      </c>
      <c r="C25" s="231"/>
      <c r="D25" s="231"/>
      <c r="E25" s="231"/>
      <c r="F25" s="231"/>
      <c r="G25" s="231"/>
      <c r="H25" s="231"/>
      <c r="I25" s="231"/>
      <c r="J25" s="231"/>
      <c r="K25" s="231"/>
      <c r="L25" s="231"/>
      <c r="M25" s="231"/>
      <c r="N25" s="231"/>
      <c r="O25" s="321"/>
      <c r="P25" s="232"/>
      <c r="R25" s="385"/>
      <c r="S25" s="243"/>
      <c r="U25" s="386"/>
      <c r="W25" s="386"/>
    </row>
    <row r="26" spans="1:23" ht="12.75">
      <c r="A26" s="230" t="s">
        <v>161</v>
      </c>
      <c r="B26" s="231">
        <v>560000</v>
      </c>
      <c r="C26" s="231"/>
      <c r="D26" s="231"/>
      <c r="E26" s="231"/>
      <c r="F26" s="231"/>
      <c r="G26" s="231"/>
      <c r="H26" s="231"/>
      <c r="I26" s="231"/>
      <c r="J26" s="231"/>
      <c r="K26" s="231"/>
      <c r="L26" s="231"/>
      <c r="M26" s="231"/>
      <c r="N26" s="231"/>
      <c r="O26" s="321" t="s">
        <v>646</v>
      </c>
      <c r="P26" s="232"/>
      <c r="Q26" s="336"/>
      <c r="R26" s="336"/>
      <c r="S26" s="337"/>
      <c r="U26" s="383"/>
      <c r="W26" s="383"/>
    </row>
    <row r="27" spans="1:16" ht="12.75">
      <c r="A27" s="230" t="s">
        <v>162</v>
      </c>
      <c r="B27" s="231">
        <v>0</v>
      </c>
      <c r="C27" s="231"/>
      <c r="D27" s="231"/>
      <c r="E27" s="231"/>
      <c r="F27" s="231"/>
      <c r="G27" s="231"/>
      <c r="H27" s="231"/>
      <c r="I27" s="231"/>
      <c r="J27" s="231"/>
      <c r="K27" s="231"/>
      <c r="L27" s="231"/>
      <c r="M27" s="231"/>
      <c r="N27" s="231"/>
      <c r="O27" s="321" t="s">
        <v>650</v>
      </c>
      <c r="P27" s="232">
        <v>80000</v>
      </c>
    </row>
    <row r="28" spans="1:16" ht="12.75">
      <c r="A28" s="230" t="s">
        <v>163</v>
      </c>
      <c r="B28" s="231">
        <v>20000</v>
      </c>
      <c r="C28" s="231"/>
      <c r="D28" s="231"/>
      <c r="E28" s="231"/>
      <c r="F28" s="231"/>
      <c r="G28" s="231"/>
      <c r="H28" s="231"/>
      <c r="I28" s="231"/>
      <c r="J28" s="231"/>
      <c r="K28" s="231"/>
      <c r="L28" s="231"/>
      <c r="M28" s="231"/>
      <c r="N28" s="231"/>
      <c r="O28" s="321"/>
      <c r="P28" s="232"/>
    </row>
    <row r="29" spans="1:17" ht="13.5" thickBot="1">
      <c r="A29" s="240" t="s">
        <v>20</v>
      </c>
      <c r="B29" s="241">
        <v>800000</v>
      </c>
      <c r="C29" s="241"/>
      <c r="D29" s="241"/>
      <c r="E29" s="241"/>
      <c r="F29" s="241"/>
      <c r="G29" s="241"/>
      <c r="H29" s="241"/>
      <c r="I29" s="241"/>
      <c r="J29" s="241"/>
      <c r="K29" s="241"/>
      <c r="L29" s="241"/>
      <c r="M29" s="241"/>
      <c r="N29" s="241"/>
      <c r="O29" s="322" t="s">
        <v>647</v>
      </c>
      <c r="P29" s="242">
        <v>328000</v>
      </c>
      <c r="Q29" s="326"/>
    </row>
    <row r="30" spans="1:16" ht="13.5" thickBot="1">
      <c r="A30" s="234" t="s">
        <v>10</v>
      </c>
      <c r="B30" s="235">
        <f>SUM(B20:B29)</f>
        <v>1913000</v>
      </c>
      <c r="C30" s="235"/>
      <c r="D30" s="235"/>
      <c r="E30" s="235"/>
      <c r="F30" s="235"/>
      <c r="G30" s="235"/>
      <c r="H30" s="235"/>
      <c r="I30" s="235"/>
      <c r="J30" s="235"/>
      <c r="K30" s="235"/>
      <c r="L30" s="235"/>
      <c r="M30" s="235"/>
      <c r="N30" s="235"/>
      <c r="O30" s="323"/>
      <c r="P30" s="236">
        <f>SUM(P20:P29)</f>
        <v>418000</v>
      </c>
    </row>
    <row r="31" spans="1:16" ht="12.75">
      <c r="A31" s="309" t="s">
        <v>164</v>
      </c>
      <c r="B31" s="237">
        <v>3850000</v>
      </c>
      <c r="C31" s="237"/>
      <c r="D31" s="237"/>
      <c r="E31" s="237"/>
      <c r="F31" s="237"/>
      <c r="G31" s="237"/>
      <c r="H31" s="237"/>
      <c r="I31" s="237"/>
      <c r="J31" s="237"/>
      <c r="K31" s="237"/>
      <c r="L31" s="237"/>
      <c r="M31" s="237"/>
      <c r="N31" s="237"/>
      <c r="O31" s="324"/>
      <c r="P31" s="310">
        <v>260000</v>
      </c>
    </row>
    <row r="32" spans="1:16" ht="13.5" thickBot="1">
      <c r="A32" s="240" t="s">
        <v>165</v>
      </c>
      <c r="B32" s="241">
        <v>150000</v>
      </c>
      <c r="C32" s="311"/>
      <c r="D32" s="241"/>
      <c r="E32" s="241"/>
      <c r="F32" s="241"/>
      <c r="G32" s="241"/>
      <c r="H32" s="241"/>
      <c r="I32" s="241"/>
      <c r="J32" s="241"/>
      <c r="K32" s="241"/>
      <c r="L32" s="241"/>
      <c r="M32" s="241"/>
      <c r="N32" s="241"/>
      <c r="O32" s="322"/>
      <c r="P32" s="242"/>
    </row>
    <row r="33" spans="1:16" ht="13.5" thickBot="1">
      <c r="A33" s="234" t="s">
        <v>166</v>
      </c>
      <c r="B33" s="235">
        <f>SUM(B31:B32)</f>
        <v>4000000</v>
      </c>
      <c r="C33" s="235"/>
      <c r="D33" s="235"/>
      <c r="E33" s="235"/>
      <c r="F33" s="235"/>
      <c r="G33" s="235"/>
      <c r="H33" s="235"/>
      <c r="I33" s="235"/>
      <c r="J33" s="235"/>
      <c r="K33" s="235"/>
      <c r="L33" s="235"/>
      <c r="M33" s="235"/>
      <c r="N33" s="235"/>
      <c r="O33" s="323"/>
      <c r="P33" s="236">
        <f>SUM(P31:P32)</f>
        <v>260000</v>
      </c>
    </row>
    <row r="34" spans="1:16" ht="12.75">
      <c r="A34" s="309" t="s">
        <v>167</v>
      </c>
      <c r="B34" s="237">
        <f>B33*0.09</f>
        <v>360000</v>
      </c>
      <c r="C34" s="237"/>
      <c r="D34" s="237"/>
      <c r="E34" s="237"/>
      <c r="F34" s="237"/>
      <c r="G34" s="237"/>
      <c r="H34" s="237"/>
      <c r="I34" s="237"/>
      <c r="J34" s="237"/>
      <c r="K34" s="237"/>
      <c r="L34" s="237"/>
      <c r="M34" s="237"/>
      <c r="N34" s="237"/>
      <c r="O34" s="324"/>
      <c r="P34" s="310">
        <v>23400</v>
      </c>
    </row>
    <row r="35" spans="1:16" ht="12.75">
      <c r="A35" s="230" t="s">
        <v>168</v>
      </c>
      <c r="B35" s="231">
        <f>B33*0.25</f>
        <v>1000000</v>
      </c>
      <c r="C35" s="231"/>
      <c r="D35" s="231"/>
      <c r="E35" s="231"/>
      <c r="F35" s="231"/>
      <c r="G35" s="231"/>
      <c r="H35" s="231"/>
      <c r="I35" s="231"/>
      <c r="J35" s="231"/>
      <c r="K35" s="231"/>
      <c r="L35" s="231"/>
      <c r="M35" s="231"/>
      <c r="N35" s="231"/>
      <c r="O35" s="321"/>
      <c r="P35" s="232">
        <v>67600</v>
      </c>
    </row>
    <row r="36" spans="1:16" ht="13.5" thickBot="1">
      <c r="A36" s="240" t="s">
        <v>169</v>
      </c>
      <c r="B36" s="241">
        <f>B33*0.0042</f>
        <v>16800</v>
      </c>
      <c r="C36" s="241"/>
      <c r="D36" s="241"/>
      <c r="E36" s="241"/>
      <c r="F36" s="241"/>
      <c r="G36" s="241"/>
      <c r="H36" s="241"/>
      <c r="I36" s="241"/>
      <c r="J36" s="241"/>
      <c r="K36" s="241"/>
      <c r="L36" s="241"/>
      <c r="M36" s="241"/>
      <c r="N36" s="241"/>
      <c r="O36" s="322"/>
      <c r="P36" s="242"/>
    </row>
    <row r="37" spans="1:16" ht="13.5" thickBot="1">
      <c r="A37" s="234" t="s">
        <v>170</v>
      </c>
      <c r="B37" s="235">
        <f>SUM(B34:B36)</f>
        <v>1376800</v>
      </c>
      <c r="C37" s="235"/>
      <c r="D37" s="235"/>
      <c r="E37" s="235"/>
      <c r="F37" s="235"/>
      <c r="G37" s="235"/>
      <c r="H37" s="235"/>
      <c r="I37" s="235"/>
      <c r="J37" s="235"/>
      <c r="K37" s="235"/>
      <c r="L37" s="235"/>
      <c r="M37" s="235"/>
      <c r="N37" s="235"/>
      <c r="O37" s="323"/>
      <c r="P37" s="236">
        <f>SUM(P34:P36)</f>
        <v>91000</v>
      </c>
    </row>
    <row r="38" spans="1:16" ht="12.75">
      <c r="A38" s="309" t="s">
        <v>171</v>
      </c>
      <c r="B38" s="237">
        <v>141100</v>
      </c>
      <c r="C38" s="237"/>
      <c r="D38" s="237"/>
      <c r="E38" s="237"/>
      <c r="F38" s="237"/>
      <c r="G38" s="237"/>
      <c r="H38" s="237"/>
      <c r="I38" s="237"/>
      <c r="J38" s="237"/>
      <c r="K38" s="237"/>
      <c r="L38" s="237"/>
      <c r="M38" s="237"/>
      <c r="N38" s="237"/>
      <c r="O38" s="324" t="s">
        <v>268</v>
      </c>
      <c r="P38" s="310"/>
    </row>
    <row r="39" spans="1:16" ht="12.75">
      <c r="A39" s="230" t="s">
        <v>172</v>
      </c>
      <c r="B39" s="231">
        <v>0</v>
      </c>
      <c r="C39" s="231"/>
      <c r="D39" s="231"/>
      <c r="E39" s="231"/>
      <c r="F39" s="231"/>
      <c r="G39" s="231"/>
      <c r="H39" s="231"/>
      <c r="I39" s="231"/>
      <c r="J39" s="231"/>
      <c r="K39" s="231"/>
      <c r="L39" s="231"/>
      <c r="M39" s="231"/>
      <c r="N39" s="231"/>
      <c r="O39" s="321"/>
      <c r="P39" s="232"/>
    </row>
    <row r="40" spans="1:16" ht="12.75">
      <c r="A40" s="230" t="s">
        <v>173</v>
      </c>
      <c r="B40" s="231">
        <v>60000</v>
      </c>
      <c r="C40" s="231"/>
      <c r="D40" s="231"/>
      <c r="E40" s="231"/>
      <c r="F40" s="231"/>
      <c r="G40" s="231"/>
      <c r="H40" s="231"/>
      <c r="I40" s="231"/>
      <c r="J40" s="231"/>
      <c r="K40" s="231"/>
      <c r="L40" s="231"/>
      <c r="M40" s="231"/>
      <c r="N40" s="231"/>
      <c r="O40" s="321"/>
      <c r="P40" s="232">
        <v>60000</v>
      </c>
    </row>
    <row r="41" spans="1:16" ht="12.75">
      <c r="A41" s="230" t="s">
        <v>174</v>
      </c>
      <c r="B41" s="231">
        <v>10000</v>
      </c>
      <c r="C41" s="231"/>
      <c r="D41" s="231"/>
      <c r="E41" s="231"/>
      <c r="F41" s="231"/>
      <c r="G41" s="231"/>
      <c r="H41" s="231"/>
      <c r="I41" s="231"/>
      <c r="J41" s="231"/>
      <c r="K41" s="231"/>
      <c r="L41" s="231"/>
      <c r="M41" s="231"/>
      <c r="N41" s="231"/>
      <c r="O41" s="321"/>
      <c r="P41" s="232"/>
    </row>
    <row r="42" spans="1:16" ht="12.75">
      <c r="A42" s="230" t="s">
        <v>175</v>
      </c>
      <c r="B42" s="231">
        <v>0</v>
      </c>
      <c r="C42" s="231"/>
      <c r="D42" s="231"/>
      <c r="E42" s="231"/>
      <c r="F42" s="231"/>
      <c r="G42" s="231"/>
      <c r="H42" s="231"/>
      <c r="I42" s="231"/>
      <c r="J42" s="231"/>
      <c r="K42" s="231"/>
      <c r="L42" s="231"/>
      <c r="M42" s="231"/>
      <c r="N42" s="231"/>
      <c r="O42" s="321"/>
      <c r="P42" s="232"/>
    </row>
    <row r="43" spans="1:16" ht="13.5" thickBot="1">
      <c r="A43" s="240" t="s">
        <v>176</v>
      </c>
      <c r="B43" s="241">
        <v>50000</v>
      </c>
      <c r="C43" s="241"/>
      <c r="D43" s="241"/>
      <c r="E43" s="241"/>
      <c r="F43" s="241"/>
      <c r="G43" s="241"/>
      <c r="H43" s="241"/>
      <c r="I43" s="241"/>
      <c r="J43" s="241"/>
      <c r="K43" s="241"/>
      <c r="L43" s="241"/>
      <c r="M43" s="241"/>
      <c r="N43" s="241"/>
      <c r="O43" s="322"/>
      <c r="P43" s="242"/>
    </row>
    <row r="44" spans="1:16" ht="13.5" thickBot="1">
      <c r="A44" s="234" t="s">
        <v>177</v>
      </c>
      <c r="B44" s="235">
        <f>SUM(B38:B43)</f>
        <v>261100</v>
      </c>
      <c r="C44" s="235"/>
      <c r="D44" s="235"/>
      <c r="E44" s="235"/>
      <c r="F44" s="235"/>
      <c r="G44" s="235"/>
      <c r="H44" s="235"/>
      <c r="I44" s="235"/>
      <c r="J44" s="235"/>
      <c r="K44" s="235"/>
      <c r="L44" s="235"/>
      <c r="M44" s="235"/>
      <c r="N44" s="235"/>
      <c r="O44" s="323"/>
      <c r="P44" s="236">
        <f>SUM(P38:P43)</f>
        <v>60000</v>
      </c>
    </row>
    <row r="45" spans="1:16" ht="13.5" thickBot="1">
      <c r="A45" s="234" t="s">
        <v>178</v>
      </c>
      <c r="B45" s="235">
        <v>1200000</v>
      </c>
      <c r="C45" s="235"/>
      <c r="D45" s="235"/>
      <c r="E45" s="235"/>
      <c r="F45" s="235"/>
      <c r="G45" s="235"/>
      <c r="H45" s="235"/>
      <c r="I45" s="235"/>
      <c r="J45" s="235"/>
      <c r="K45" s="235"/>
      <c r="L45" s="235"/>
      <c r="M45" s="235"/>
      <c r="N45" s="235"/>
      <c r="O45" s="353"/>
      <c r="P45" s="236">
        <v>143000</v>
      </c>
    </row>
    <row r="46" spans="1:16" ht="13.5" thickBot="1">
      <c r="A46" s="234" t="s">
        <v>179</v>
      </c>
      <c r="B46" s="235">
        <v>100000</v>
      </c>
      <c r="C46" s="235"/>
      <c r="D46" s="235"/>
      <c r="E46" s="235"/>
      <c r="F46" s="235"/>
      <c r="G46" s="235"/>
      <c r="H46" s="235"/>
      <c r="I46" s="235"/>
      <c r="J46" s="235"/>
      <c r="K46" s="235"/>
      <c r="L46" s="235"/>
      <c r="M46" s="235"/>
      <c r="N46" s="235"/>
      <c r="P46" s="327"/>
    </row>
    <row r="47" spans="1:16" ht="13.5" thickBot="1">
      <c r="A47" s="234" t="s">
        <v>180</v>
      </c>
      <c r="B47" s="235">
        <f>SUM(B12+B16+B17+B18+B19+B30+B33+B37+B44+B45+B46)</f>
        <v>17991900</v>
      </c>
      <c r="C47" s="235"/>
      <c r="D47" s="235"/>
      <c r="E47" s="235"/>
      <c r="F47" s="235"/>
      <c r="G47" s="235"/>
      <c r="H47" s="235"/>
      <c r="I47" s="235"/>
      <c r="J47" s="235"/>
      <c r="K47" s="235"/>
      <c r="L47" s="235"/>
      <c r="M47" s="235"/>
      <c r="N47" s="235"/>
      <c r="O47" s="323"/>
      <c r="P47" s="236">
        <f>SUM(P12+P16+P17+P30+P33+P37+P44+P45+R44)</f>
        <v>1477600</v>
      </c>
    </row>
    <row r="48" spans="1:16" ht="3" customHeight="1">
      <c r="A48" s="328"/>
      <c r="B48" s="330"/>
      <c r="C48" s="329"/>
      <c r="D48" s="329"/>
      <c r="E48" s="329"/>
      <c r="F48" s="329"/>
      <c r="G48" s="329"/>
      <c r="H48" s="329"/>
      <c r="I48" s="329"/>
      <c r="J48" s="329"/>
      <c r="K48" s="329"/>
      <c r="L48" s="329"/>
      <c r="M48" s="329"/>
      <c r="N48" s="329"/>
      <c r="O48" s="330"/>
      <c r="P48" s="331"/>
    </row>
    <row r="49" spans="1:16" s="239" customFormat="1" ht="12.75">
      <c r="A49" s="230" t="s">
        <v>648</v>
      </c>
      <c r="B49" s="231">
        <v>383000</v>
      </c>
      <c r="C49" s="233"/>
      <c r="D49" s="231"/>
      <c r="E49" s="231"/>
      <c r="F49" s="231"/>
      <c r="G49" s="231"/>
      <c r="H49" s="231"/>
      <c r="I49" s="231"/>
      <c r="J49" s="231"/>
      <c r="K49" s="231"/>
      <c r="L49" s="231"/>
      <c r="M49" s="231"/>
      <c r="N49" s="231"/>
      <c r="O49" s="321"/>
      <c r="P49" s="232"/>
    </row>
    <row r="50" spans="1:16" s="239" customFormat="1" ht="13.5" thickBot="1">
      <c r="A50" s="240" t="s">
        <v>181</v>
      </c>
      <c r="B50" s="241">
        <v>17608900</v>
      </c>
      <c r="C50" s="241"/>
      <c r="D50" s="241"/>
      <c r="E50" s="241"/>
      <c r="F50" s="241"/>
      <c r="G50" s="241"/>
      <c r="H50" s="241"/>
      <c r="I50" s="241"/>
      <c r="J50" s="241"/>
      <c r="K50" s="241"/>
      <c r="L50" s="241"/>
      <c r="M50" s="241"/>
      <c r="N50" s="241"/>
      <c r="O50" s="322"/>
      <c r="P50" s="242"/>
    </row>
    <row r="51" spans="1:16" ht="13.5" thickBot="1">
      <c r="A51" s="234" t="s">
        <v>182</v>
      </c>
      <c r="B51" s="235">
        <f>SUM(B49:B50)</f>
        <v>17991900</v>
      </c>
      <c r="C51" s="235"/>
      <c r="D51" s="235"/>
      <c r="E51" s="235"/>
      <c r="F51" s="235"/>
      <c r="G51" s="235"/>
      <c r="H51" s="235"/>
      <c r="I51" s="235"/>
      <c r="J51" s="235"/>
      <c r="K51" s="235"/>
      <c r="L51" s="235"/>
      <c r="M51" s="235"/>
      <c r="N51" s="235"/>
      <c r="O51" s="323"/>
      <c r="P51" s="236"/>
    </row>
    <row r="52" spans="1:16" ht="12.75">
      <c r="A52" s="332"/>
      <c r="B52" s="333"/>
      <c r="C52" s="333"/>
      <c r="D52" s="333"/>
      <c r="E52" s="333"/>
      <c r="F52" s="333"/>
      <c r="G52" s="333"/>
      <c r="H52" s="333"/>
      <c r="I52" s="333"/>
      <c r="J52" s="333"/>
      <c r="K52" s="333"/>
      <c r="L52" s="333"/>
      <c r="M52" s="333"/>
      <c r="N52" s="333"/>
      <c r="O52" s="334"/>
      <c r="P52" s="333"/>
    </row>
    <row r="53" ht="12.75">
      <c r="B53" s="239"/>
    </row>
    <row r="54" ht="12.75">
      <c r="B54" s="239"/>
    </row>
    <row r="55" ht="12.75">
      <c r="B55" s="239"/>
    </row>
  </sheetData>
  <sheetProtection/>
  <mergeCells count="2">
    <mergeCell ref="A2:P2"/>
    <mergeCell ref="A1:P1"/>
  </mergeCells>
  <printOptions/>
  <pageMargins left="0.6692913385826772" right="0.2755905511811024" top="0.984251968503937" bottom="0.984251968503937" header="0.5118110236220472" footer="0.5118110236220472"/>
  <pageSetup fitToHeight="1" fitToWidth="1" horizontalDpi="600" verticalDpi="600" orientation="portrait" paperSize="9" scale="92" r:id="rId1"/>
  <headerFooter alignWithMargins="0">
    <oddHeader>&amp;R&amp;"Tahoma,Tučné"Příloha č. 6</oddHeader>
  </headerFooter>
</worksheet>
</file>

<file path=xl/worksheets/sheet6.xml><?xml version="1.0" encoding="utf-8"?>
<worksheet xmlns="http://schemas.openxmlformats.org/spreadsheetml/2006/main" xmlns:r="http://schemas.openxmlformats.org/officeDocument/2006/relationships">
  <sheetPr>
    <tabColor rgb="FF92D050"/>
  </sheetPr>
  <dimension ref="A1:P132"/>
  <sheetViews>
    <sheetView zoomScaleSheetLayoutView="100" zoomScalePageLayoutView="0" workbookViewId="0" topLeftCell="A1">
      <selection activeCell="I5" sqref="I5"/>
    </sheetView>
  </sheetViews>
  <sheetFormatPr defaultColWidth="9.00390625" defaultRowHeight="12.75"/>
  <cols>
    <col min="1" max="1" width="9.125" style="244" customWidth="1"/>
    <col min="2" max="2" width="11.125" style="244" customWidth="1"/>
    <col min="3" max="5" width="9.125" style="244" customWidth="1"/>
    <col min="6" max="6" width="18.125" style="244" customWidth="1"/>
    <col min="7" max="7" width="14.125" style="245" customWidth="1"/>
    <col min="8" max="8" width="3.375" style="245" hidden="1" customWidth="1"/>
    <col min="9" max="9" width="14.375" style="245" customWidth="1"/>
    <col min="10" max="10" width="11.00390625" style="244" customWidth="1"/>
    <col min="11" max="11" width="10.125" style="244" bestFit="1" customWidth="1"/>
    <col min="12" max="16384" width="9.125" style="244" customWidth="1"/>
  </cols>
  <sheetData>
    <row r="1" spans="1:9" ht="25.5" customHeight="1" thickBot="1">
      <c r="A1" s="733" t="s">
        <v>269</v>
      </c>
      <c r="B1" s="734"/>
      <c r="C1" s="734"/>
      <c r="D1" s="734"/>
      <c r="E1" s="734"/>
      <c r="F1" s="734"/>
      <c r="G1" s="734"/>
      <c r="H1" s="734"/>
      <c r="I1" s="735"/>
    </row>
    <row r="2" spans="1:9" ht="12.75">
      <c r="A2" s="245"/>
      <c r="B2" s="245"/>
      <c r="C2" s="245"/>
      <c r="D2" s="245"/>
      <c r="E2" s="245"/>
      <c r="F2" s="245"/>
      <c r="G2" s="246"/>
      <c r="H2" s="246"/>
      <c r="I2" s="246"/>
    </row>
    <row r="3" spans="1:9" ht="13.5" thickBot="1">
      <c r="A3" s="246" t="s">
        <v>183</v>
      </c>
      <c r="B3" s="246"/>
      <c r="I3" s="565" t="s">
        <v>184</v>
      </c>
    </row>
    <row r="4" spans="1:9" s="246" customFormat="1" ht="13.5" thickBot="1">
      <c r="A4" s="748" t="s">
        <v>185</v>
      </c>
      <c r="B4" s="749"/>
      <c r="C4" s="749"/>
      <c r="D4" s="749"/>
      <c r="E4" s="749"/>
      <c r="F4" s="750"/>
      <c r="G4" s="562" t="s">
        <v>186</v>
      </c>
      <c r="H4" s="562"/>
      <c r="I4" s="563" t="s">
        <v>187</v>
      </c>
    </row>
    <row r="5" spans="1:9" s="246" customFormat="1" ht="12.75">
      <c r="A5" s="756" t="s">
        <v>639</v>
      </c>
      <c r="B5" s="757"/>
      <c r="C5" s="757"/>
      <c r="D5" s="757"/>
      <c r="E5" s="757"/>
      <c r="F5" s="758"/>
      <c r="G5" s="557">
        <v>4700</v>
      </c>
      <c r="H5" s="557"/>
      <c r="I5" s="351">
        <v>1879</v>
      </c>
    </row>
    <row r="6" spans="1:9" s="246" customFormat="1" ht="12.75">
      <c r="A6" s="716" t="s">
        <v>631</v>
      </c>
      <c r="B6" s="717"/>
      <c r="C6" s="717"/>
      <c r="D6" s="717"/>
      <c r="E6" s="717"/>
      <c r="F6" s="718"/>
      <c r="G6" s="558"/>
      <c r="H6" s="558"/>
      <c r="I6" s="560">
        <v>400</v>
      </c>
    </row>
    <row r="7" spans="1:9" s="246" customFormat="1" ht="12.75">
      <c r="A7" s="759" t="s">
        <v>637</v>
      </c>
      <c r="B7" s="760"/>
      <c r="C7" s="760"/>
      <c r="D7" s="760"/>
      <c r="E7" s="760"/>
      <c r="F7" s="761"/>
      <c r="G7" s="559"/>
      <c r="H7" s="559"/>
      <c r="I7" s="561" t="s">
        <v>633</v>
      </c>
    </row>
    <row r="8" spans="1:9" s="246" customFormat="1" ht="12.75">
      <c r="A8" s="716" t="s">
        <v>632</v>
      </c>
      <c r="B8" s="717"/>
      <c r="C8" s="717"/>
      <c r="D8" s="717"/>
      <c r="E8" s="717"/>
      <c r="F8" s="718"/>
      <c r="G8" s="558">
        <v>2830</v>
      </c>
      <c r="H8" s="558"/>
      <c r="I8" s="560">
        <v>1400</v>
      </c>
    </row>
    <row r="9" spans="1:9" s="246" customFormat="1" ht="12.75">
      <c r="A9" s="716" t="s">
        <v>638</v>
      </c>
      <c r="B9" s="717"/>
      <c r="C9" s="717"/>
      <c r="D9" s="717"/>
      <c r="E9" s="717"/>
      <c r="F9" s="718"/>
      <c r="G9" s="558"/>
      <c r="H9" s="558"/>
      <c r="I9" s="560">
        <v>2100</v>
      </c>
    </row>
    <row r="10" spans="1:10" ht="13.5" thickBot="1">
      <c r="A10" s="753" t="s">
        <v>629</v>
      </c>
      <c r="B10" s="754"/>
      <c r="C10" s="754"/>
      <c r="D10" s="754"/>
      <c r="E10" s="754"/>
      <c r="F10" s="755"/>
      <c r="G10" s="570"/>
      <c r="H10" s="571"/>
      <c r="I10" s="572">
        <v>500</v>
      </c>
      <c r="J10" s="249"/>
    </row>
    <row r="11" spans="1:16" ht="13.5" thickBot="1">
      <c r="A11" s="719" t="s">
        <v>1</v>
      </c>
      <c r="B11" s="720"/>
      <c r="C11" s="720"/>
      <c r="D11" s="720"/>
      <c r="E11" s="720"/>
      <c r="F11" s="721"/>
      <c r="G11" s="255">
        <f>SUM(G5:G10)</f>
        <v>7530</v>
      </c>
      <c r="H11" s="255"/>
      <c r="I11" s="256">
        <f>SUM(I5:I10)</f>
        <v>6279</v>
      </c>
      <c r="L11" s="253"/>
      <c r="M11" s="253"/>
      <c r="N11" s="253"/>
      <c r="O11" s="254"/>
      <c r="P11" s="254"/>
    </row>
    <row r="12" spans="7:16" ht="13.5" thickBot="1">
      <c r="G12" s="244"/>
      <c r="H12" s="244"/>
      <c r="I12" s="244"/>
      <c r="L12" s="253"/>
      <c r="M12" s="253"/>
      <c r="N12" s="253"/>
      <c r="O12" s="254"/>
      <c r="P12" s="254"/>
    </row>
    <row r="13" spans="1:16" ht="13.5" thickTop="1">
      <c r="A13" s="338" t="s">
        <v>225</v>
      </c>
      <c r="B13" s="339"/>
      <c r="C13" s="339"/>
      <c r="D13" s="339"/>
      <c r="E13" s="339"/>
      <c r="F13" s="339"/>
      <c r="G13" s="339"/>
      <c r="H13" s="339"/>
      <c r="I13" s="340"/>
      <c r="L13" s="253"/>
      <c r="M13" s="253"/>
      <c r="N13" s="253"/>
      <c r="O13" s="254"/>
      <c r="P13" s="254"/>
    </row>
    <row r="14" spans="1:16" ht="12.75">
      <c r="A14" s="341" t="s">
        <v>226</v>
      </c>
      <c r="B14" s="266" t="s">
        <v>641</v>
      </c>
      <c r="C14" s="253"/>
      <c r="D14" s="253"/>
      <c r="E14" s="253"/>
      <c r="F14" s="253"/>
      <c r="G14" s="253"/>
      <c r="H14" s="253"/>
      <c r="I14" s="342"/>
      <c r="L14" s="253"/>
      <c r="M14" s="253"/>
      <c r="N14" s="253"/>
      <c r="O14" s="254"/>
      <c r="P14" s="254"/>
    </row>
    <row r="15" spans="1:16" ht="12.75">
      <c r="A15" s="341"/>
      <c r="B15" s="266" t="s">
        <v>642</v>
      </c>
      <c r="C15" s="253"/>
      <c r="D15" s="253"/>
      <c r="E15" s="253"/>
      <c r="F15" s="253"/>
      <c r="G15" s="253"/>
      <c r="H15" s="253"/>
      <c r="I15" s="342"/>
      <c r="L15" s="253"/>
      <c r="M15" s="253"/>
      <c r="N15" s="253"/>
      <c r="O15" s="254"/>
      <c r="P15" s="254"/>
    </row>
    <row r="16" spans="1:16" ht="12.75">
      <c r="A16" s="341" t="s">
        <v>227</v>
      </c>
      <c r="B16" s="266" t="s">
        <v>634</v>
      </c>
      <c r="C16" s="253"/>
      <c r="D16" s="253"/>
      <c r="E16" s="253"/>
      <c r="F16" s="253"/>
      <c r="G16" s="253"/>
      <c r="H16" s="253"/>
      <c r="I16" s="342"/>
      <c r="L16" s="253"/>
      <c r="M16" s="253"/>
      <c r="N16" s="253"/>
      <c r="O16" s="254"/>
      <c r="P16" s="254"/>
    </row>
    <row r="17" spans="1:16" ht="12.75">
      <c r="A17" s="341"/>
      <c r="B17" s="266" t="s">
        <v>654</v>
      </c>
      <c r="C17" s="253"/>
      <c r="D17" s="253"/>
      <c r="E17" s="253"/>
      <c r="F17" s="253"/>
      <c r="G17" s="253"/>
      <c r="H17" s="253"/>
      <c r="I17" s="342"/>
      <c r="L17" s="253"/>
      <c r="M17" s="253"/>
      <c r="N17" s="253"/>
      <c r="O17" s="254"/>
      <c r="P17" s="254"/>
    </row>
    <row r="18" spans="1:16" ht="12.75">
      <c r="A18" s="341" t="s">
        <v>236</v>
      </c>
      <c r="B18" s="266" t="s">
        <v>640</v>
      </c>
      <c r="C18" s="253"/>
      <c r="D18" s="253"/>
      <c r="E18" s="253"/>
      <c r="F18" s="253"/>
      <c r="G18" s="253"/>
      <c r="H18" s="253"/>
      <c r="I18" s="342"/>
      <c r="L18" s="253"/>
      <c r="M18" s="253"/>
      <c r="N18" s="253"/>
      <c r="O18" s="254"/>
      <c r="P18" s="254"/>
    </row>
    <row r="19" spans="1:16" ht="13.5" thickBot="1">
      <c r="A19" s="371"/>
      <c r="B19" s="343" t="s">
        <v>249</v>
      </c>
      <c r="C19" s="344"/>
      <c r="D19" s="344"/>
      <c r="E19" s="344"/>
      <c r="F19" s="344"/>
      <c r="G19" s="344"/>
      <c r="H19" s="344"/>
      <c r="I19" s="345"/>
      <c r="L19" s="253"/>
      <c r="M19" s="253"/>
      <c r="N19" s="253"/>
      <c r="O19" s="254"/>
      <c r="P19" s="254"/>
    </row>
    <row r="20" spans="7:16" ht="13.5" thickTop="1">
      <c r="G20" s="244"/>
      <c r="H20" s="244"/>
      <c r="I20" s="244"/>
      <c r="K20" s="257"/>
      <c r="L20" s="253"/>
      <c r="M20" s="253"/>
      <c r="N20" s="253"/>
      <c r="O20" s="254"/>
      <c r="P20" s="254"/>
    </row>
    <row r="21" spans="1:16" ht="13.5" thickBot="1">
      <c r="A21" s="246" t="s">
        <v>188</v>
      </c>
      <c r="G21" s="258"/>
      <c r="H21" s="258"/>
      <c r="I21" s="565" t="s">
        <v>184</v>
      </c>
      <c r="L21" s="253"/>
      <c r="M21" s="253"/>
      <c r="N21" s="253"/>
      <c r="O21" s="254"/>
      <c r="P21" s="254"/>
    </row>
    <row r="22" spans="1:9" ht="12.75">
      <c r="A22" s="746" t="s">
        <v>189</v>
      </c>
      <c r="B22" s="742"/>
      <c r="C22" s="740" t="s">
        <v>190</v>
      </c>
      <c r="D22" s="741"/>
      <c r="E22" s="741"/>
      <c r="F22" s="742"/>
      <c r="G22" s="751" t="s">
        <v>186</v>
      </c>
      <c r="H22" s="568"/>
      <c r="I22" s="736" t="s">
        <v>187</v>
      </c>
    </row>
    <row r="23" spans="1:10" ht="13.5" thickBot="1">
      <c r="A23" s="747"/>
      <c r="B23" s="745"/>
      <c r="C23" s="743"/>
      <c r="D23" s="744"/>
      <c r="E23" s="744"/>
      <c r="F23" s="745"/>
      <c r="G23" s="752"/>
      <c r="H23" s="569"/>
      <c r="I23" s="737"/>
      <c r="J23" s="249"/>
    </row>
    <row r="24" spans="1:9" ht="12.75">
      <c r="A24" s="259" t="s">
        <v>191</v>
      </c>
      <c r="B24" s="260"/>
      <c r="C24" s="722" t="s">
        <v>630</v>
      </c>
      <c r="D24" s="723"/>
      <c r="E24" s="723"/>
      <c r="F24" s="724"/>
      <c r="G24" s="261"/>
      <c r="H24" s="262"/>
      <c r="I24" s="252">
        <v>280</v>
      </c>
    </row>
    <row r="25" spans="1:10" ht="12.75">
      <c r="A25" s="264" t="s">
        <v>192</v>
      </c>
      <c r="B25" s="265"/>
      <c r="C25" s="253"/>
      <c r="D25" s="253"/>
      <c r="E25" s="253"/>
      <c r="F25" s="253"/>
      <c r="G25" s="248"/>
      <c r="H25" s="254"/>
      <c r="I25" s="252"/>
      <c r="J25" s="267"/>
    </row>
    <row r="26" spans="1:10" ht="13.5" thickBot="1">
      <c r="A26" s="268" t="s">
        <v>193</v>
      </c>
      <c r="B26" s="269"/>
      <c r="C26" s="529" t="s">
        <v>194</v>
      </c>
      <c r="D26" s="530"/>
      <c r="E26" s="530"/>
      <c r="F26" s="533"/>
      <c r="G26" s="531">
        <v>0</v>
      </c>
      <c r="H26" s="535"/>
      <c r="I26" s="532">
        <f>SUM(I24:I25)</f>
        <v>280</v>
      </c>
      <c r="J26" s="253"/>
    </row>
    <row r="27" spans="1:10" ht="12.75">
      <c r="A27" s="259" t="s">
        <v>192</v>
      </c>
      <c r="B27" s="272"/>
      <c r="C27" s="722" t="s">
        <v>630</v>
      </c>
      <c r="D27" s="723"/>
      <c r="E27" s="723"/>
      <c r="F27" s="724"/>
      <c r="G27" s="261"/>
      <c r="H27" s="262"/>
      <c r="I27" s="263">
        <v>280</v>
      </c>
      <c r="J27" s="253"/>
    </row>
    <row r="28" spans="1:10" ht="12.75">
      <c r="A28" s="264" t="s">
        <v>195</v>
      </c>
      <c r="B28" s="253"/>
      <c r="C28" s="544"/>
      <c r="G28" s="549"/>
      <c r="H28" s="285"/>
      <c r="I28" s="548"/>
      <c r="J28" s="253"/>
    </row>
    <row r="29" spans="1:10" ht="14.25">
      <c r="A29" s="264" t="s">
        <v>196</v>
      </c>
      <c r="B29" s="253"/>
      <c r="C29" s="545"/>
      <c r="G29" s="546"/>
      <c r="H29" s="547"/>
      <c r="I29" s="548"/>
      <c r="J29" s="273"/>
    </row>
    <row r="30" spans="1:10" s="250" customFormat="1" ht="13.5" thickBot="1">
      <c r="A30" s="268" t="s">
        <v>193</v>
      </c>
      <c r="B30" s="274"/>
      <c r="C30" s="529" t="s">
        <v>197</v>
      </c>
      <c r="D30" s="530"/>
      <c r="E30" s="530"/>
      <c r="F30" s="530"/>
      <c r="G30" s="531">
        <v>0</v>
      </c>
      <c r="H30" s="531"/>
      <c r="I30" s="532">
        <f>SUM(I27:I29)</f>
        <v>280</v>
      </c>
      <c r="J30" s="275"/>
    </row>
    <row r="31" spans="1:11" s="250" customFormat="1" ht="12.75">
      <c r="A31" s="259" t="s">
        <v>228</v>
      </c>
      <c r="B31" s="260"/>
      <c r="C31" s="722" t="s">
        <v>630</v>
      </c>
      <c r="D31" s="723"/>
      <c r="E31" s="723"/>
      <c r="F31" s="724"/>
      <c r="G31" s="549"/>
      <c r="H31" s="285"/>
      <c r="I31" s="252">
        <v>182</v>
      </c>
      <c r="J31" s="276"/>
      <c r="K31" s="277"/>
    </row>
    <row r="32" spans="1:11" s="250" customFormat="1" ht="12.75">
      <c r="A32" s="264" t="s">
        <v>192</v>
      </c>
      <c r="B32" s="265"/>
      <c r="C32" s="722"/>
      <c r="D32" s="723"/>
      <c r="E32" s="723"/>
      <c r="F32" s="724"/>
      <c r="G32" s="549"/>
      <c r="H32" s="285"/>
      <c r="I32" s="252"/>
      <c r="J32" s="278"/>
      <c r="K32" s="277"/>
    </row>
    <row r="33" spans="1:11" ht="13.5" thickBot="1">
      <c r="A33" s="264"/>
      <c r="B33" s="269"/>
      <c r="C33" s="529" t="s">
        <v>229</v>
      </c>
      <c r="D33" s="530"/>
      <c r="E33" s="530"/>
      <c r="F33" s="533"/>
      <c r="G33" s="531">
        <v>0</v>
      </c>
      <c r="H33" s="531"/>
      <c r="I33" s="532">
        <f>SUM(I31:I32)</f>
        <v>182</v>
      </c>
      <c r="J33" s="279"/>
      <c r="K33" s="280"/>
    </row>
    <row r="34" spans="1:11" s="250" customFormat="1" ht="12.75">
      <c r="A34" s="259" t="s">
        <v>250</v>
      </c>
      <c r="B34" s="260"/>
      <c r="C34" s="722" t="s">
        <v>630</v>
      </c>
      <c r="D34" s="723"/>
      <c r="E34" s="723"/>
      <c r="F34" s="724"/>
      <c r="G34" s="549"/>
      <c r="H34" s="285"/>
      <c r="I34" s="252">
        <v>154</v>
      </c>
      <c r="J34" s="276"/>
      <c r="K34" s="277"/>
    </row>
    <row r="35" spans="1:11" s="250" customFormat="1" ht="12.75">
      <c r="A35" s="264" t="s">
        <v>192</v>
      </c>
      <c r="B35" s="265"/>
      <c r="C35" s="722"/>
      <c r="D35" s="723"/>
      <c r="E35" s="723"/>
      <c r="F35" s="724"/>
      <c r="G35" s="549"/>
      <c r="H35" s="285"/>
      <c r="I35" s="252"/>
      <c r="J35" s="278"/>
      <c r="K35" s="277"/>
    </row>
    <row r="36" spans="1:11" ht="13.5" thickBot="1">
      <c r="A36" s="264"/>
      <c r="B36" s="269"/>
      <c r="C36" s="529" t="s">
        <v>254</v>
      </c>
      <c r="D36" s="530"/>
      <c r="E36" s="530"/>
      <c r="F36" s="533"/>
      <c r="G36" s="531">
        <v>0</v>
      </c>
      <c r="H36" s="531"/>
      <c r="I36" s="532">
        <f>SUM(I34:I35)</f>
        <v>154</v>
      </c>
      <c r="J36" s="279"/>
      <c r="K36" s="280"/>
    </row>
    <row r="37" spans="1:11" s="250" customFormat="1" ht="12.75">
      <c r="A37" s="259" t="s">
        <v>251</v>
      </c>
      <c r="B37" s="260"/>
      <c r="C37" s="722" t="s">
        <v>630</v>
      </c>
      <c r="D37" s="723"/>
      <c r="E37" s="723"/>
      <c r="F37" s="724"/>
      <c r="G37" s="549"/>
      <c r="H37" s="285"/>
      <c r="I37" s="252">
        <v>126</v>
      </c>
      <c r="J37" s="276"/>
      <c r="K37" s="277"/>
    </row>
    <row r="38" spans="1:11" s="250" customFormat="1" ht="12.75">
      <c r="A38" s="264" t="s">
        <v>252</v>
      </c>
      <c r="B38" s="265"/>
      <c r="C38" s="722"/>
      <c r="D38" s="723"/>
      <c r="E38" s="723"/>
      <c r="F38" s="724"/>
      <c r="G38" s="549"/>
      <c r="H38" s="285"/>
      <c r="I38" s="252"/>
      <c r="J38" s="278"/>
      <c r="K38" s="277"/>
    </row>
    <row r="39" spans="1:11" ht="13.5" thickBot="1">
      <c r="A39" s="264"/>
      <c r="B39" s="269"/>
      <c r="C39" s="550" t="s">
        <v>253</v>
      </c>
      <c r="D39" s="551"/>
      <c r="E39" s="551"/>
      <c r="F39" s="551"/>
      <c r="G39" s="531">
        <v>0</v>
      </c>
      <c r="H39" s="531"/>
      <c r="I39" s="532">
        <f>SUM(I37:I38)</f>
        <v>126</v>
      </c>
      <c r="J39" s="279"/>
      <c r="K39" s="280"/>
    </row>
    <row r="40" spans="1:11" ht="12" customHeight="1">
      <c r="A40" s="259" t="s">
        <v>140</v>
      </c>
      <c r="B40" s="272"/>
      <c r="C40" s="539"/>
      <c r="D40" s="540"/>
      <c r="E40" s="540"/>
      <c r="F40" s="541"/>
      <c r="G40" s="552"/>
      <c r="H40" s="553"/>
      <c r="I40" s="554"/>
      <c r="J40" s="273"/>
      <c r="K40" s="280"/>
    </row>
    <row r="41" spans="1:11" ht="13.5" customHeight="1">
      <c r="A41" s="281"/>
      <c r="B41" s="348"/>
      <c r="C41" s="722" t="s">
        <v>630</v>
      </c>
      <c r="D41" s="723"/>
      <c r="E41" s="723"/>
      <c r="F41" s="724"/>
      <c r="G41" s="534"/>
      <c r="H41" s="285"/>
      <c r="I41" s="252">
        <v>280</v>
      </c>
      <c r="J41" s="417"/>
      <c r="K41" s="280"/>
    </row>
    <row r="42" spans="1:11" ht="13.5" customHeight="1">
      <c r="A42" s="281"/>
      <c r="B42" s="348" t="s">
        <v>271</v>
      </c>
      <c r="C42" s="346" t="s">
        <v>652</v>
      </c>
      <c r="D42" s="347"/>
      <c r="E42" s="347"/>
      <c r="F42" s="379"/>
      <c r="G42" s="534"/>
      <c r="H42" s="285"/>
      <c r="I42" s="252">
        <v>700</v>
      </c>
      <c r="J42" s="279"/>
      <c r="K42" s="280"/>
    </row>
    <row r="43" spans="1:11" ht="13.5" customHeight="1">
      <c r="A43" s="281"/>
      <c r="B43" s="348"/>
      <c r="C43" s="722" t="s">
        <v>644</v>
      </c>
      <c r="D43" s="723"/>
      <c r="E43" s="723"/>
      <c r="F43" s="724"/>
      <c r="G43" s="534"/>
      <c r="H43" s="285"/>
      <c r="I43" s="252">
        <v>120</v>
      </c>
      <c r="J43" s="279"/>
      <c r="K43" s="280"/>
    </row>
    <row r="44" spans="1:11" ht="13.5" customHeight="1">
      <c r="A44" s="281"/>
      <c r="B44" s="348"/>
      <c r="C44" s="722" t="s">
        <v>645</v>
      </c>
      <c r="D44" s="723"/>
      <c r="E44" s="723"/>
      <c r="F44" s="724"/>
      <c r="G44" s="534"/>
      <c r="H44" s="285"/>
      <c r="I44" s="252">
        <v>220</v>
      </c>
      <c r="J44" s="279"/>
      <c r="K44" s="280"/>
    </row>
    <row r="45" spans="1:11" ht="13.5" customHeight="1">
      <c r="A45" s="281"/>
      <c r="B45" s="348" t="s">
        <v>244</v>
      </c>
      <c r="C45" s="722" t="s">
        <v>653</v>
      </c>
      <c r="D45" s="723"/>
      <c r="E45" s="723"/>
      <c r="F45" s="724"/>
      <c r="G45" s="534"/>
      <c r="H45" s="285"/>
      <c r="I45" s="252">
        <v>60</v>
      </c>
      <c r="J45" s="279"/>
      <c r="K45" s="280"/>
    </row>
    <row r="46" spans="1:11" ht="13.5" customHeight="1">
      <c r="A46" s="281"/>
      <c r="B46" s="348" t="s">
        <v>198</v>
      </c>
      <c r="C46" s="346" t="s">
        <v>628</v>
      </c>
      <c r="D46" s="542"/>
      <c r="E46" s="542"/>
      <c r="F46" s="543"/>
      <c r="G46" s="534"/>
      <c r="H46" s="285"/>
      <c r="I46" s="252">
        <v>160</v>
      </c>
      <c r="J46" s="279"/>
      <c r="K46" s="280"/>
    </row>
    <row r="47" spans="1:11" ht="13.5" customHeight="1">
      <c r="A47" s="281"/>
      <c r="B47" s="348"/>
      <c r="C47" s="346" t="s">
        <v>627</v>
      </c>
      <c r="D47" s="347"/>
      <c r="E47" s="347"/>
      <c r="F47" s="379"/>
      <c r="G47" s="534"/>
      <c r="H47" s="285"/>
      <c r="I47" s="252">
        <v>60</v>
      </c>
      <c r="J47" s="279"/>
      <c r="K47" s="280"/>
    </row>
    <row r="48" spans="1:11" ht="13.5" customHeight="1">
      <c r="A48" s="281"/>
      <c r="B48" s="348"/>
      <c r="C48" s="346" t="s">
        <v>626</v>
      </c>
      <c r="D48" s="347"/>
      <c r="E48" s="347"/>
      <c r="F48" s="379"/>
      <c r="G48" s="534"/>
      <c r="H48" s="285"/>
      <c r="I48" s="252">
        <v>60</v>
      </c>
      <c r="J48" s="279"/>
      <c r="K48" s="280"/>
    </row>
    <row r="49" spans="1:10" ht="13.5" thickBot="1">
      <c r="A49" s="268"/>
      <c r="B49" s="274"/>
      <c r="C49" s="529" t="s">
        <v>199</v>
      </c>
      <c r="D49" s="536"/>
      <c r="E49" s="536"/>
      <c r="F49" s="537"/>
      <c r="G49" s="531">
        <v>0</v>
      </c>
      <c r="H49" s="538"/>
      <c r="I49" s="532">
        <f>SUM(I40:I48)</f>
        <v>1660</v>
      </c>
      <c r="J49" s="273"/>
    </row>
    <row r="50" spans="1:10" ht="12.75">
      <c r="A50" s="725" t="s">
        <v>200</v>
      </c>
      <c r="B50" s="726"/>
      <c r="C50" s="722" t="s">
        <v>630</v>
      </c>
      <c r="D50" s="723"/>
      <c r="E50" s="723"/>
      <c r="F50" s="724"/>
      <c r="G50" s="555"/>
      <c r="H50" s="553"/>
      <c r="I50" s="556">
        <v>98</v>
      </c>
      <c r="J50" s="253"/>
    </row>
    <row r="51" spans="1:10" ht="12.75">
      <c r="A51" s="283"/>
      <c r="B51" s="284"/>
      <c r="C51" s="730"/>
      <c r="D51" s="731"/>
      <c r="E51" s="731"/>
      <c r="F51" s="732"/>
      <c r="G51" s="549"/>
      <c r="H51" s="285"/>
      <c r="I51" s="548"/>
      <c r="J51" s="253"/>
    </row>
    <row r="52" spans="1:10" ht="13.5" thickBot="1">
      <c r="A52" s="286"/>
      <c r="B52" s="287"/>
      <c r="C52" s="529" t="s">
        <v>201</v>
      </c>
      <c r="D52" s="536"/>
      <c r="E52" s="536"/>
      <c r="F52" s="537"/>
      <c r="G52" s="531">
        <v>0</v>
      </c>
      <c r="H52" s="538"/>
      <c r="I52" s="532">
        <f>SUM(I50:I51)</f>
        <v>98</v>
      </c>
      <c r="J52" s="253"/>
    </row>
    <row r="53" spans="1:10" ht="13.5" thickBot="1">
      <c r="A53" s="253"/>
      <c r="B53" s="253"/>
      <c r="C53" s="288"/>
      <c r="D53" s="253"/>
      <c r="E53" s="253"/>
      <c r="F53" s="253"/>
      <c r="G53" s="254"/>
      <c r="H53" s="254"/>
      <c r="I53" s="254"/>
      <c r="J53" s="253"/>
    </row>
    <row r="54" spans="1:10" ht="13.5" thickBot="1">
      <c r="A54" s="289" t="s">
        <v>202</v>
      </c>
      <c r="B54" s="290"/>
      <c r="C54" s="291" t="s">
        <v>203</v>
      </c>
      <c r="D54" s="292"/>
      <c r="E54" s="292"/>
      <c r="F54" s="292"/>
      <c r="G54" s="293">
        <f>G26+G30+G49+G33+G52</f>
        <v>0</v>
      </c>
      <c r="H54" s="352">
        <f>H26+H30+H49+H33+H52</f>
        <v>0</v>
      </c>
      <c r="I54" s="293">
        <f>I26+I30+I33+I49+I52+I36+I39</f>
        <v>2780</v>
      </c>
      <c r="J54" s="253"/>
    </row>
    <row r="55" spans="1:10" ht="13.5" thickBot="1">
      <c r="A55" s="289" t="s">
        <v>202</v>
      </c>
      <c r="B55" s="290"/>
      <c r="C55" s="294" t="s">
        <v>204</v>
      </c>
      <c r="D55" s="290"/>
      <c r="E55" s="290"/>
      <c r="F55" s="290"/>
      <c r="G55" s="295">
        <f>G54+G11</f>
        <v>7530</v>
      </c>
      <c r="H55" s="306">
        <f>H54+H11</f>
        <v>0</v>
      </c>
      <c r="I55" s="295">
        <f>I54+I11</f>
        <v>9059</v>
      </c>
      <c r="J55" s="253"/>
    </row>
    <row r="56" spans="1:10" ht="13.5" thickBot="1">
      <c r="A56" s="253"/>
      <c r="B56" s="253"/>
      <c r="C56" s="253"/>
      <c r="D56" s="253"/>
      <c r="E56" s="253"/>
      <c r="F56" s="253"/>
      <c r="G56" s="296"/>
      <c r="H56" s="296"/>
      <c r="I56" s="251"/>
      <c r="J56" s="253"/>
    </row>
    <row r="57" spans="1:9" ht="13.5" thickBot="1">
      <c r="A57" s="733" t="s">
        <v>270</v>
      </c>
      <c r="B57" s="734"/>
      <c r="C57" s="734"/>
      <c r="D57" s="734"/>
      <c r="E57" s="734"/>
      <c r="F57" s="734"/>
      <c r="G57" s="734"/>
      <c r="H57" s="734"/>
      <c r="I57" s="735"/>
    </row>
    <row r="58" spans="1:9" ht="13.5" thickBot="1">
      <c r="A58" s="246"/>
      <c r="B58" s="246"/>
      <c r="C58" s="246"/>
      <c r="D58" s="246"/>
      <c r="E58" s="246"/>
      <c r="F58" s="246"/>
      <c r="G58" s="297"/>
      <c r="H58" s="297"/>
      <c r="I58" s="247" t="s">
        <v>184</v>
      </c>
    </row>
    <row r="59" spans="1:9" ht="12.75">
      <c r="A59" s="746" t="s">
        <v>189</v>
      </c>
      <c r="B59" s="742"/>
      <c r="C59" s="740" t="s">
        <v>190</v>
      </c>
      <c r="D59" s="741"/>
      <c r="E59" s="741"/>
      <c r="F59" s="742"/>
      <c r="G59" s="738" t="s">
        <v>186</v>
      </c>
      <c r="H59" s="566"/>
      <c r="I59" s="736" t="s">
        <v>187</v>
      </c>
    </row>
    <row r="60" spans="1:9" ht="13.5" thickBot="1">
      <c r="A60" s="747"/>
      <c r="B60" s="745"/>
      <c r="C60" s="743"/>
      <c r="D60" s="744"/>
      <c r="E60" s="744"/>
      <c r="F60" s="745"/>
      <c r="G60" s="739"/>
      <c r="H60" s="567"/>
      <c r="I60" s="737"/>
    </row>
    <row r="61" spans="1:9" ht="12.75">
      <c r="A61" s="259" t="s">
        <v>140</v>
      </c>
      <c r="B61" s="298"/>
      <c r="C61" s="727" t="s">
        <v>643</v>
      </c>
      <c r="D61" s="728"/>
      <c r="E61" s="728"/>
      <c r="F61" s="729"/>
      <c r="G61" s="552">
        <v>61200</v>
      </c>
      <c r="H61" s="564"/>
      <c r="I61" s="554">
        <v>3500</v>
      </c>
    </row>
    <row r="62" spans="1:9" ht="12.75">
      <c r="A62" s="264"/>
      <c r="B62" s="253"/>
      <c r="C62" s="722" t="s">
        <v>635</v>
      </c>
      <c r="D62" s="723"/>
      <c r="E62" s="723"/>
      <c r="F62" s="723"/>
      <c r="G62" s="534"/>
      <c r="H62" s="278"/>
      <c r="I62" s="252" t="s">
        <v>633</v>
      </c>
    </row>
    <row r="63" spans="1:9" ht="13.5" thickBot="1">
      <c r="A63" s="299" t="s">
        <v>193</v>
      </c>
      <c r="B63" s="300"/>
      <c r="C63" s="301" t="s">
        <v>205</v>
      </c>
      <c r="D63" s="302"/>
      <c r="E63" s="302"/>
      <c r="F63" s="303"/>
      <c r="G63" s="270">
        <f>SUM(G61:G62)</f>
        <v>61200</v>
      </c>
      <c r="H63" s="304"/>
      <c r="I63" s="271">
        <f>SUM(I61:I62)</f>
        <v>3500</v>
      </c>
    </row>
    <row r="64" spans="1:9" ht="12.75">
      <c r="A64" s="259" t="s">
        <v>200</v>
      </c>
      <c r="B64" s="272"/>
      <c r="C64" s="727" t="s">
        <v>636</v>
      </c>
      <c r="D64" s="728"/>
      <c r="E64" s="728"/>
      <c r="F64" s="729"/>
      <c r="G64" s="349"/>
      <c r="H64" s="350"/>
      <c r="I64" s="351">
        <v>2100</v>
      </c>
    </row>
    <row r="65" spans="1:9" ht="13.5" thickBot="1">
      <c r="A65" s="268"/>
      <c r="B65" s="274"/>
      <c r="C65" s="301" t="s">
        <v>1</v>
      </c>
      <c r="D65" s="302"/>
      <c r="E65" s="302"/>
      <c r="F65" s="303"/>
      <c r="G65" s="304"/>
      <c r="H65" s="304"/>
      <c r="I65" s="271">
        <f>SUM(I64:I64)</f>
        <v>2100</v>
      </c>
    </row>
    <row r="66" spans="1:9" ht="13.5" thickBot="1">
      <c r="A66" s="289" t="s">
        <v>206</v>
      </c>
      <c r="B66" s="290"/>
      <c r="C66" s="305"/>
      <c r="D66" s="305"/>
      <c r="E66" s="305"/>
      <c r="F66" s="305"/>
      <c r="G66" s="306">
        <f>G65+G63</f>
        <v>61200</v>
      </c>
      <c r="H66" s="307"/>
      <c r="I66" s="295">
        <f>I65+I63</f>
        <v>5600</v>
      </c>
    </row>
    <row r="67" spans="1:9" ht="12.75">
      <c r="A67" s="282"/>
      <c r="B67" s="282"/>
      <c r="C67" s="373"/>
      <c r="D67" s="373"/>
      <c r="E67" s="373"/>
      <c r="F67" s="373"/>
      <c r="G67" s="374"/>
      <c r="H67" s="375"/>
      <c r="I67" s="374"/>
    </row>
    <row r="68" spans="1:10" ht="12.75">
      <c r="A68" s="266"/>
      <c r="B68" s="266"/>
      <c r="C68" s="253"/>
      <c r="D68" s="253"/>
      <c r="E68" s="253"/>
      <c r="F68" s="253"/>
      <c r="G68" s="253"/>
      <c r="H68" s="253"/>
      <c r="I68" s="253"/>
      <c r="J68" s="253"/>
    </row>
    <row r="69" spans="1:10" ht="12.75">
      <c r="A69" s="253"/>
      <c r="B69" s="266"/>
      <c r="C69" s="266"/>
      <c r="D69" s="266"/>
      <c r="E69" s="266"/>
      <c r="F69" s="266"/>
      <c r="G69" s="296"/>
      <c r="H69" s="296"/>
      <c r="I69" s="296"/>
      <c r="J69" s="253"/>
    </row>
    <row r="70" spans="1:10" ht="12.75">
      <c r="A70" s="253"/>
      <c r="B70" s="266"/>
      <c r="C70" s="266"/>
      <c r="D70" s="266"/>
      <c r="E70" s="266"/>
      <c r="F70" s="266"/>
      <c r="G70" s="296"/>
      <c r="H70" s="296"/>
      <c r="I70" s="296"/>
      <c r="J70" s="253"/>
    </row>
    <row r="71" spans="3:6" ht="12.75">
      <c r="C71" s="308"/>
      <c r="D71" s="308"/>
      <c r="E71" s="308"/>
      <c r="F71" s="308"/>
    </row>
    <row r="72" spans="3:6" ht="12.75">
      <c r="C72" s="308"/>
      <c r="D72" s="308"/>
      <c r="E72" s="308"/>
      <c r="F72" s="308"/>
    </row>
    <row r="73" spans="3:6" ht="12.75">
      <c r="C73" s="308"/>
      <c r="D73" s="308"/>
      <c r="E73" s="308"/>
      <c r="F73" s="308"/>
    </row>
    <row r="74" spans="3:6" ht="12.75">
      <c r="C74" s="308"/>
      <c r="D74" s="308"/>
      <c r="E74" s="308"/>
      <c r="F74" s="308"/>
    </row>
    <row r="75" spans="3:6" ht="12.75">
      <c r="C75" s="308"/>
      <c r="D75" s="308"/>
      <c r="E75" s="308"/>
      <c r="F75" s="308"/>
    </row>
    <row r="76" spans="3:6" ht="12.75">
      <c r="C76" s="308"/>
      <c r="D76" s="308"/>
      <c r="E76" s="308"/>
      <c r="F76" s="308"/>
    </row>
    <row r="77" spans="3:6" ht="12.75">
      <c r="C77" s="308"/>
      <c r="D77" s="308"/>
      <c r="E77" s="308"/>
      <c r="F77" s="308"/>
    </row>
    <row r="78" spans="3:6" ht="12.75">
      <c r="C78" s="308"/>
      <c r="D78" s="308"/>
      <c r="E78" s="308"/>
      <c r="F78" s="308"/>
    </row>
    <row r="79" spans="3:6" ht="12.75">
      <c r="C79" s="308"/>
      <c r="D79" s="308"/>
      <c r="E79" s="308"/>
      <c r="F79" s="308"/>
    </row>
    <row r="80" spans="3:6" ht="12.75">
      <c r="C80" s="308"/>
      <c r="D80" s="308"/>
      <c r="E80" s="308"/>
      <c r="F80" s="308"/>
    </row>
    <row r="81" spans="3:6" ht="12.75">
      <c r="C81" s="308"/>
      <c r="D81" s="308"/>
      <c r="E81" s="308"/>
      <c r="F81" s="308"/>
    </row>
    <row r="82" spans="3:6" ht="12.75">
      <c r="C82" s="308"/>
      <c r="D82" s="308"/>
      <c r="E82" s="308"/>
      <c r="F82" s="308"/>
    </row>
    <row r="83" spans="3:6" ht="12.75">
      <c r="C83" s="308"/>
      <c r="D83" s="308"/>
      <c r="E83" s="308"/>
      <c r="F83" s="308"/>
    </row>
    <row r="84" spans="3:6" ht="12.75">
      <c r="C84" s="308"/>
      <c r="D84" s="308"/>
      <c r="E84" s="308"/>
      <c r="F84" s="308"/>
    </row>
    <row r="85" spans="3:6" ht="12.75">
      <c r="C85" s="308"/>
      <c r="D85" s="308"/>
      <c r="E85" s="308"/>
      <c r="F85" s="308"/>
    </row>
    <row r="86" spans="3:6" ht="12.75">
      <c r="C86" s="308"/>
      <c r="D86" s="308"/>
      <c r="E86" s="308"/>
      <c r="F86" s="308"/>
    </row>
    <row r="87" spans="3:6" ht="12.75">
      <c r="C87" s="308"/>
      <c r="D87" s="308"/>
      <c r="E87" s="308"/>
      <c r="F87" s="308"/>
    </row>
    <row r="88" spans="3:6" ht="12.75">
      <c r="C88" s="308"/>
      <c r="D88" s="308"/>
      <c r="E88" s="308"/>
      <c r="F88" s="308"/>
    </row>
    <row r="89" spans="3:6" ht="12.75">
      <c r="C89" s="308"/>
      <c r="D89" s="308"/>
      <c r="E89" s="308"/>
      <c r="F89" s="308"/>
    </row>
    <row r="90" spans="3:6" ht="12.75">
      <c r="C90" s="308"/>
      <c r="D90" s="308"/>
      <c r="E90" s="308"/>
      <c r="F90" s="308"/>
    </row>
    <row r="91" spans="3:6" ht="12.75">
      <c r="C91" s="308"/>
      <c r="D91" s="308"/>
      <c r="E91" s="308"/>
      <c r="F91" s="308"/>
    </row>
    <row r="92" spans="3:6" ht="12.75">
      <c r="C92" s="308"/>
      <c r="D92" s="308"/>
      <c r="E92" s="308"/>
      <c r="F92" s="308"/>
    </row>
    <row r="93" spans="3:6" ht="12.75">
      <c r="C93" s="308"/>
      <c r="D93" s="308"/>
      <c r="E93" s="308"/>
      <c r="F93" s="308"/>
    </row>
    <row r="94" spans="3:6" ht="12.75">
      <c r="C94" s="308"/>
      <c r="D94" s="308"/>
      <c r="E94" s="308"/>
      <c r="F94" s="308"/>
    </row>
    <row r="95" spans="3:6" ht="12.75">
      <c r="C95" s="308"/>
      <c r="D95" s="308"/>
      <c r="E95" s="308"/>
      <c r="F95" s="308"/>
    </row>
    <row r="96" spans="3:6" ht="12.75">
      <c r="C96" s="308"/>
      <c r="D96" s="308"/>
      <c r="E96" s="308"/>
      <c r="F96" s="308"/>
    </row>
    <row r="97" spans="3:6" ht="12.75">
      <c r="C97" s="308"/>
      <c r="D97" s="308"/>
      <c r="E97" s="308"/>
      <c r="F97" s="308"/>
    </row>
    <row r="98" spans="3:6" ht="12.75">
      <c r="C98" s="308"/>
      <c r="D98" s="308"/>
      <c r="E98" s="308"/>
      <c r="F98" s="308"/>
    </row>
    <row r="99" spans="3:6" ht="12.75">
      <c r="C99" s="308"/>
      <c r="D99" s="308"/>
      <c r="E99" s="308"/>
      <c r="F99" s="308"/>
    </row>
    <row r="100" spans="3:6" ht="12.75">
      <c r="C100" s="308"/>
      <c r="D100" s="308"/>
      <c r="E100" s="308"/>
      <c r="F100" s="308"/>
    </row>
    <row r="101" spans="3:6" ht="12.75">
      <c r="C101" s="308"/>
      <c r="D101" s="308"/>
      <c r="E101" s="308"/>
      <c r="F101" s="308"/>
    </row>
    <row r="102" spans="3:6" ht="12.75">
      <c r="C102" s="308"/>
      <c r="D102" s="308"/>
      <c r="E102" s="308"/>
      <c r="F102" s="308"/>
    </row>
    <row r="103" spans="3:6" ht="12.75">
      <c r="C103" s="308"/>
      <c r="D103" s="308"/>
      <c r="E103" s="308"/>
      <c r="F103" s="308"/>
    </row>
    <row r="104" spans="3:6" ht="12.75">
      <c r="C104" s="308"/>
      <c r="D104" s="308"/>
      <c r="E104" s="308"/>
      <c r="F104" s="308"/>
    </row>
    <row r="105" spans="3:6" ht="12.75">
      <c r="C105" s="308"/>
      <c r="D105" s="308"/>
      <c r="E105" s="308"/>
      <c r="F105" s="308"/>
    </row>
    <row r="106" spans="3:6" ht="12.75">
      <c r="C106" s="308"/>
      <c r="D106" s="308"/>
      <c r="E106" s="308"/>
      <c r="F106" s="308"/>
    </row>
    <row r="107" spans="3:6" ht="12.75">
      <c r="C107" s="308"/>
      <c r="D107" s="308"/>
      <c r="E107" s="308"/>
      <c r="F107" s="308"/>
    </row>
    <row r="108" spans="3:6" ht="12.75">
      <c r="C108" s="308"/>
      <c r="D108" s="308"/>
      <c r="E108" s="308"/>
      <c r="F108" s="308"/>
    </row>
    <row r="109" spans="3:6" ht="12.75">
      <c r="C109" s="308"/>
      <c r="D109" s="308"/>
      <c r="E109" s="308"/>
      <c r="F109" s="308"/>
    </row>
    <row r="110" spans="3:6" ht="12.75">
      <c r="C110" s="308"/>
      <c r="D110" s="308"/>
      <c r="E110" s="308"/>
      <c r="F110" s="308"/>
    </row>
    <row r="111" spans="3:6" ht="12.75">
      <c r="C111" s="308"/>
      <c r="D111" s="308"/>
      <c r="E111" s="308"/>
      <c r="F111" s="308"/>
    </row>
    <row r="112" spans="3:6" ht="12.75">
      <c r="C112" s="308"/>
      <c r="D112" s="308"/>
      <c r="E112" s="308"/>
      <c r="F112" s="308"/>
    </row>
    <row r="113" spans="3:6" ht="12.75">
      <c r="C113" s="308"/>
      <c r="D113" s="308"/>
      <c r="E113" s="308"/>
      <c r="F113" s="308"/>
    </row>
    <row r="114" spans="3:6" ht="12.75">
      <c r="C114" s="308"/>
      <c r="D114" s="308"/>
      <c r="E114" s="308"/>
      <c r="F114" s="308"/>
    </row>
    <row r="115" spans="3:6" ht="12.75">
      <c r="C115" s="308"/>
      <c r="D115" s="308"/>
      <c r="E115" s="308"/>
      <c r="F115" s="308"/>
    </row>
    <row r="116" spans="3:6" ht="12.75">
      <c r="C116" s="308"/>
      <c r="D116" s="308"/>
      <c r="E116" s="308"/>
      <c r="F116" s="308"/>
    </row>
    <row r="117" spans="3:6" ht="12.75">
      <c r="C117" s="308"/>
      <c r="D117" s="308"/>
      <c r="E117" s="308"/>
      <c r="F117" s="308"/>
    </row>
    <row r="118" spans="3:6" ht="12.75">
      <c r="C118" s="308"/>
      <c r="D118" s="308"/>
      <c r="E118" s="308"/>
      <c r="F118" s="308"/>
    </row>
    <row r="119" spans="3:6" ht="12.75">
      <c r="C119" s="308"/>
      <c r="D119" s="308"/>
      <c r="E119" s="308"/>
      <c r="F119" s="308"/>
    </row>
    <row r="120" spans="3:6" ht="12.75">
      <c r="C120" s="308"/>
      <c r="D120" s="308"/>
      <c r="E120" s="308"/>
      <c r="F120" s="308"/>
    </row>
    <row r="121" spans="3:6" ht="12.75">
      <c r="C121" s="308"/>
      <c r="D121" s="308"/>
      <c r="E121" s="308"/>
      <c r="F121" s="308"/>
    </row>
    <row r="122" spans="3:6" ht="12.75">
      <c r="C122" s="308"/>
      <c r="D122" s="308"/>
      <c r="E122" s="308"/>
      <c r="F122" s="308"/>
    </row>
    <row r="123" spans="3:6" ht="12.75">
      <c r="C123" s="308"/>
      <c r="D123" s="308"/>
      <c r="E123" s="308"/>
      <c r="F123" s="308"/>
    </row>
    <row r="124" spans="3:6" ht="12.75">
      <c r="C124" s="308"/>
      <c r="D124" s="308"/>
      <c r="E124" s="308"/>
      <c r="F124" s="308"/>
    </row>
    <row r="125" spans="3:6" ht="12.75">
      <c r="C125" s="308"/>
      <c r="D125" s="308"/>
      <c r="E125" s="308"/>
      <c r="F125" s="308"/>
    </row>
    <row r="126" spans="3:6" ht="12.75">
      <c r="C126" s="308"/>
      <c r="D126" s="308"/>
      <c r="E126" s="308"/>
      <c r="F126" s="308"/>
    </row>
    <row r="127" spans="3:6" ht="12.75">
      <c r="C127" s="308"/>
      <c r="D127" s="308"/>
      <c r="E127" s="308"/>
      <c r="F127" s="308"/>
    </row>
    <row r="128" spans="3:6" ht="12.75">
      <c r="C128" s="308"/>
      <c r="D128" s="308"/>
      <c r="E128" s="308"/>
      <c r="F128" s="308"/>
    </row>
    <row r="129" spans="3:6" ht="12.75">
      <c r="C129" s="308"/>
      <c r="D129" s="308"/>
      <c r="E129" s="308"/>
      <c r="F129" s="308"/>
    </row>
    <row r="130" spans="3:6" ht="12.75">
      <c r="C130" s="308"/>
      <c r="D130" s="308"/>
      <c r="E130" s="308"/>
      <c r="F130" s="308"/>
    </row>
    <row r="131" spans="3:6" ht="12.75">
      <c r="C131" s="308"/>
      <c r="D131" s="308"/>
      <c r="E131" s="308"/>
      <c r="F131" s="308"/>
    </row>
    <row r="132" spans="3:6" ht="12.75">
      <c r="C132" s="308"/>
      <c r="D132" s="308"/>
      <c r="E132" s="308"/>
      <c r="F132" s="308"/>
    </row>
  </sheetData>
  <sheetProtection/>
  <mergeCells count="36">
    <mergeCell ref="A1:I1"/>
    <mergeCell ref="A4:F4"/>
    <mergeCell ref="G22:G23"/>
    <mergeCell ref="I22:I23"/>
    <mergeCell ref="A10:F10"/>
    <mergeCell ref="A22:B23"/>
    <mergeCell ref="C22:F23"/>
    <mergeCell ref="A5:F5"/>
    <mergeCell ref="A6:F6"/>
    <mergeCell ref="A7:F7"/>
    <mergeCell ref="A59:B60"/>
    <mergeCell ref="C61:F61"/>
    <mergeCell ref="C24:F24"/>
    <mergeCell ref="C27:F27"/>
    <mergeCell ref="C32:F32"/>
    <mergeCell ref="C41:F41"/>
    <mergeCell ref="C31:F31"/>
    <mergeCell ref="C45:F45"/>
    <mergeCell ref="C50:F50"/>
    <mergeCell ref="C34:F34"/>
    <mergeCell ref="A50:B50"/>
    <mergeCell ref="C43:F43"/>
    <mergeCell ref="C44:F44"/>
    <mergeCell ref="C64:F64"/>
    <mergeCell ref="C51:F51"/>
    <mergeCell ref="A57:I57"/>
    <mergeCell ref="I59:I60"/>
    <mergeCell ref="C62:F62"/>
    <mergeCell ref="G59:G60"/>
    <mergeCell ref="C59:F60"/>
    <mergeCell ref="A8:F8"/>
    <mergeCell ref="A9:F9"/>
    <mergeCell ref="A11:F11"/>
    <mergeCell ref="C38:F38"/>
    <mergeCell ref="C37:F37"/>
    <mergeCell ref="C35:F35"/>
  </mergeCells>
  <printOptions/>
  <pageMargins left="1.01" right="0.31" top="0.35" bottom="0.5" header="0.27" footer="0.5"/>
  <pageSetup fitToHeight="2"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indexed="22"/>
  </sheetPr>
  <dimension ref="A1:V160"/>
  <sheetViews>
    <sheetView zoomScalePageLayoutView="0" workbookViewId="0" topLeftCell="A124">
      <selection activeCell="P164" sqref="P164"/>
    </sheetView>
  </sheetViews>
  <sheetFormatPr defaultColWidth="9.00390625" defaultRowHeight="12.75"/>
  <cols>
    <col min="1" max="1" width="6.25390625" style="0" customWidth="1"/>
    <col min="2" max="2" width="7.625" style="0" customWidth="1"/>
    <col min="3" max="4" width="1.25" style="0" customWidth="1"/>
    <col min="5" max="5" width="11.125" style="0" customWidth="1"/>
    <col min="9" max="9" width="5.75390625" style="0" customWidth="1"/>
    <col min="10" max="10" width="0.12890625" style="0" customWidth="1"/>
    <col min="11" max="11" width="3.375" style="0" customWidth="1"/>
    <col min="12" max="14" width="9.00390625" style="0" hidden="1" customWidth="1"/>
    <col min="15" max="15" width="12.75390625" style="0" customWidth="1"/>
    <col min="17" max="17" width="10.75390625" style="0" customWidth="1"/>
    <col min="19" max="19" width="7.75390625" style="0" customWidth="1"/>
    <col min="20" max="20" width="0.875" style="0" customWidth="1"/>
    <col min="21" max="21" width="13.375" style="0" customWidth="1"/>
    <col min="22" max="22" width="3.375" style="0" customWidth="1"/>
  </cols>
  <sheetData>
    <row r="1" spans="1:22" ht="12.75" customHeight="1">
      <c r="A1" s="764" t="s">
        <v>243</v>
      </c>
      <c r="B1" s="764"/>
      <c r="C1" s="764"/>
      <c r="D1" s="764"/>
      <c r="E1" s="764"/>
      <c r="F1" s="764"/>
      <c r="G1" s="764"/>
      <c r="H1" s="764"/>
      <c r="I1" s="764"/>
      <c r="J1" s="764"/>
      <c r="K1" s="764"/>
      <c r="L1" s="764"/>
      <c r="M1" s="764"/>
      <c r="N1" s="764"/>
      <c r="O1" s="764"/>
      <c r="P1" s="764"/>
      <c r="Q1" s="764"/>
      <c r="R1" s="764"/>
      <c r="S1" s="764"/>
      <c r="T1" s="764"/>
      <c r="U1" s="764"/>
      <c r="V1" s="764"/>
    </row>
    <row r="2" spans="1:22" ht="12.75" customHeight="1">
      <c r="A2" s="764"/>
      <c r="B2" s="764"/>
      <c r="C2" s="764"/>
      <c r="D2" s="764"/>
      <c r="E2" s="764"/>
      <c r="F2" s="764"/>
      <c r="G2" s="764"/>
      <c r="H2" s="764"/>
      <c r="I2" s="764"/>
      <c r="J2" s="764"/>
      <c r="K2" s="764"/>
      <c r="L2" s="764"/>
      <c r="M2" s="764"/>
      <c r="N2" s="764"/>
      <c r="O2" s="764"/>
      <c r="P2" s="764"/>
      <c r="Q2" s="764"/>
      <c r="R2" s="764"/>
      <c r="S2" s="764"/>
      <c r="T2" s="764"/>
      <c r="U2" s="777"/>
      <c r="V2" s="777"/>
    </row>
    <row r="3" spans="1:22" ht="12.75">
      <c r="A3" s="764"/>
      <c r="B3" s="764"/>
      <c r="C3" s="764"/>
      <c r="D3" s="764"/>
      <c r="E3" s="764"/>
      <c r="F3" s="764"/>
      <c r="G3" s="764"/>
      <c r="H3" s="764"/>
      <c r="I3" s="764"/>
      <c r="J3" s="764"/>
      <c r="K3" s="764"/>
      <c r="L3" s="764"/>
      <c r="M3" s="764"/>
      <c r="N3" s="764"/>
      <c r="O3" s="764"/>
      <c r="P3" s="764"/>
      <c r="Q3" s="764"/>
      <c r="R3" s="764"/>
      <c r="S3" s="764"/>
      <c r="T3" s="764"/>
      <c r="U3" s="764"/>
      <c r="V3" s="764"/>
    </row>
    <row r="4" spans="1:22" ht="12" customHeight="1">
      <c r="A4" s="776" t="s">
        <v>272</v>
      </c>
      <c r="B4" s="776"/>
      <c r="C4" s="776"/>
      <c r="D4" s="776"/>
      <c r="E4" s="776"/>
      <c r="F4" s="776"/>
      <c r="G4" s="776"/>
      <c r="H4" s="776"/>
      <c r="I4" s="776"/>
      <c r="J4" s="776"/>
      <c r="K4" s="776"/>
      <c r="L4" s="776"/>
      <c r="M4" s="776"/>
      <c r="N4" s="776"/>
      <c r="O4" s="776"/>
      <c r="P4" s="776"/>
      <c r="Q4" s="776"/>
      <c r="R4" s="776"/>
      <c r="S4" s="776"/>
      <c r="T4" s="776"/>
      <c r="U4" s="776"/>
      <c r="V4" s="776"/>
    </row>
    <row r="5" spans="1:22" ht="12" customHeight="1">
      <c r="A5" s="578"/>
      <c r="B5" s="776" t="s">
        <v>140</v>
      </c>
      <c r="C5" s="776"/>
      <c r="D5" s="776"/>
      <c r="E5" s="776"/>
      <c r="F5" s="776"/>
      <c r="G5" s="776"/>
      <c r="H5" s="776"/>
      <c r="I5" s="776"/>
      <c r="J5" s="776"/>
      <c r="K5" s="776"/>
      <c r="L5" s="776"/>
      <c r="M5" s="776"/>
      <c r="N5" s="776"/>
      <c r="O5" s="776"/>
      <c r="P5" s="776"/>
      <c r="Q5" s="776"/>
      <c r="R5" s="776"/>
      <c r="S5" s="776"/>
      <c r="T5" s="776"/>
      <c r="U5" s="776"/>
      <c r="V5" s="578"/>
    </row>
    <row r="6" spans="1:22" ht="12" customHeight="1">
      <c r="A6" s="764" t="s">
        <v>243</v>
      </c>
      <c r="B6" s="764"/>
      <c r="C6" s="764"/>
      <c r="D6" s="764"/>
      <c r="E6" s="764"/>
      <c r="F6" s="764"/>
      <c r="G6" s="764"/>
      <c r="H6" s="764"/>
      <c r="I6" s="764"/>
      <c r="J6" s="764"/>
      <c r="K6" s="764"/>
      <c r="L6" s="764"/>
      <c r="M6" s="764"/>
      <c r="N6" s="764"/>
      <c r="O6" s="764"/>
      <c r="P6" s="764"/>
      <c r="Q6" s="764"/>
      <c r="R6" s="764"/>
      <c r="S6" s="764"/>
      <c r="T6" s="764"/>
      <c r="U6" s="764"/>
      <c r="V6" s="764"/>
    </row>
    <row r="7" spans="1:22" ht="12" customHeight="1">
      <c r="A7" s="764" t="s">
        <v>243</v>
      </c>
      <c r="B7" s="764" t="s">
        <v>273</v>
      </c>
      <c r="C7" s="764"/>
      <c r="D7" s="764"/>
      <c r="E7" s="764"/>
      <c r="F7" s="764"/>
      <c r="G7" s="764"/>
      <c r="H7" s="764"/>
      <c r="I7" s="764"/>
      <c r="J7" s="764" t="s">
        <v>243</v>
      </c>
      <c r="K7" s="770" t="s">
        <v>274</v>
      </c>
      <c r="L7" s="770"/>
      <c r="M7" s="770"/>
      <c r="N7" s="770"/>
      <c r="O7" s="770"/>
      <c r="P7" s="770"/>
      <c r="Q7" s="770"/>
      <c r="R7" s="770"/>
      <c r="S7" s="770"/>
      <c r="T7" s="764" t="s">
        <v>243</v>
      </c>
      <c r="U7" s="764"/>
      <c r="V7" s="764"/>
    </row>
    <row r="8" spans="1:22" ht="12.75">
      <c r="A8" s="764"/>
      <c r="B8" s="764" t="s">
        <v>275</v>
      </c>
      <c r="C8" s="764"/>
      <c r="D8" s="764"/>
      <c r="E8" s="764"/>
      <c r="F8" s="764"/>
      <c r="G8" s="764"/>
      <c r="H8" s="764"/>
      <c r="I8" s="764"/>
      <c r="J8" s="764"/>
      <c r="K8" s="770" t="s">
        <v>276</v>
      </c>
      <c r="L8" s="770"/>
      <c r="M8" s="770"/>
      <c r="N8" s="770"/>
      <c r="O8" s="770"/>
      <c r="P8" s="770"/>
      <c r="Q8" s="770"/>
      <c r="R8" s="770"/>
      <c r="S8" s="770"/>
      <c r="T8" s="764"/>
      <c r="U8" s="764"/>
      <c r="V8" s="764"/>
    </row>
    <row r="9" spans="1:22" ht="12.75">
      <c r="A9" s="764"/>
      <c r="B9" s="764" t="s">
        <v>277</v>
      </c>
      <c r="C9" s="764"/>
      <c r="D9" s="764"/>
      <c r="E9" s="764"/>
      <c r="F9" s="764"/>
      <c r="G9" s="764"/>
      <c r="H9" s="764"/>
      <c r="I9" s="764"/>
      <c r="J9" s="764"/>
      <c r="K9" s="770" t="s">
        <v>661</v>
      </c>
      <c r="L9" s="770"/>
      <c r="M9" s="770"/>
      <c r="N9" s="770"/>
      <c r="O9" s="770"/>
      <c r="P9" s="770"/>
      <c r="Q9" s="770"/>
      <c r="R9" s="770"/>
      <c r="S9" s="770"/>
      <c r="T9" s="764"/>
      <c r="U9" s="764"/>
      <c r="V9" s="764"/>
    </row>
    <row r="10" spans="1:22" ht="12.75">
      <c r="A10" s="764"/>
      <c r="B10" s="579"/>
      <c r="C10" s="579"/>
      <c r="D10" s="579"/>
      <c r="E10" s="579"/>
      <c r="F10" s="579"/>
      <c r="G10" s="579"/>
      <c r="H10" s="579"/>
      <c r="I10" s="579"/>
      <c r="J10" s="579"/>
      <c r="K10" s="770" t="s">
        <v>662</v>
      </c>
      <c r="L10" s="770"/>
      <c r="M10" s="770"/>
      <c r="N10" s="770"/>
      <c r="O10" s="770"/>
      <c r="P10" s="770"/>
      <c r="Q10" s="770"/>
      <c r="R10" s="587"/>
      <c r="S10" s="587"/>
      <c r="T10" s="764"/>
      <c r="U10" s="764"/>
      <c r="V10" s="764"/>
    </row>
    <row r="11" spans="1:22" ht="12.75">
      <c r="A11" s="764"/>
      <c r="B11" s="579"/>
      <c r="C11" s="764" t="s">
        <v>243</v>
      </c>
      <c r="D11" s="764"/>
      <c r="E11" s="764"/>
      <c r="F11" s="764"/>
      <c r="G11" s="764"/>
      <c r="H11" s="579"/>
      <c r="I11" s="764" t="s">
        <v>243</v>
      </c>
      <c r="J11" s="764"/>
      <c r="K11" s="764"/>
      <c r="L11" s="579"/>
      <c r="M11" s="764" t="s">
        <v>243</v>
      </c>
      <c r="N11" s="764"/>
      <c r="O11" s="764"/>
      <c r="P11" s="764"/>
      <c r="Q11" s="764"/>
      <c r="R11" s="764"/>
      <c r="S11" s="579"/>
      <c r="T11" s="764"/>
      <c r="U11" s="764"/>
      <c r="V11" s="764"/>
    </row>
    <row r="12" spans="1:22" ht="12.75">
      <c r="A12" s="771" t="s">
        <v>278</v>
      </c>
      <c r="B12" s="771"/>
      <c r="C12" s="771"/>
      <c r="D12" s="762" t="s">
        <v>243</v>
      </c>
      <c r="E12" s="771" t="s">
        <v>279</v>
      </c>
      <c r="F12" s="771"/>
      <c r="G12" s="771"/>
      <c r="H12" s="771"/>
      <c r="I12" s="771"/>
      <c r="J12" s="771"/>
      <c r="K12" s="771"/>
      <c r="L12" s="771"/>
      <c r="M12" s="771"/>
      <c r="N12" s="771"/>
      <c r="O12" s="580" t="s">
        <v>280</v>
      </c>
      <c r="P12" s="774" t="s">
        <v>281</v>
      </c>
      <c r="Q12" s="774"/>
      <c r="R12" s="774" t="s">
        <v>282</v>
      </c>
      <c r="S12" s="774"/>
      <c r="T12" s="774"/>
      <c r="U12" s="580" t="s">
        <v>245</v>
      </c>
      <c r="V12" s="762" t="s">
        <v>243</v>
      </c>
    </row>
    <row r="13" spans="1:22" ht="12.75" customHeight="1">
      <c r="A13" s="762" t="s">
        <v>243</v>
      </c>
      <c r="B13" s="762"/>
      <c r="C13" s="762"/>
      <c r="D13" s="762"/>
      <c r="E13" s="762" t="s">
        <v>243</v>
      </c>
      <c r="F13" s="762"/>
      <c r="G13" s="762"/>
      <c r="H13" s="762"/>
      <c r="I13" s="762"/>
      <c r="J13" s="762"/>
      <c r="K13" s="762"/>
      <c r="L13" s="762"/>
      <c r="M13" s="762"/>
      <c r="N13" s="762"/>
      <c r="O13" s="517" t="s">
        <v>243</v>
      </c>
      <c r="P13" s="762" t="s">
        <v>243</v>
      </c>
      <c r="Q13" s="762"/>
      <c r="R13" s="762" t="s">
        <v>243</v>
      </c>
      <c r="S13" s="762"/>
      <c r="T13" s="762"/>
      <c r="U13" s="517" t="s">
        <v>243</v>
      </c>
      <c r="V13" s="762"/>
    </row>
    <row r="14" spans="1:22" ht="12.75">
      <c r="A14" s="775" t="s">
        <v>243</v>
      </c>
      <c r="B14" s="775"/>
      <c r="C14" s="775"/>
      <c r="D14" s="775"/>
      <c r="E14" s="775"/>
      <c r="F14" s="775"/>
      <c r="G14" s="775"/>
      <c r="H14" s="775"/>
      <c r="I14" s="775"/>
      <c r="J14" s="775"/>
      <c r="K14" s="775"/>
      <c r="L14" s="775"/>
      <c r="M14" s="775"/>
      <c r="N14" s="775"/>
      <c r="O14" s="775"/>
      <c r="P14" s="775"/>
      <c r="Q14" s="775"/>
      <c r="R14" s="775"/>
      <c r="S14" s="775"/>
      <c r="T14" s="775"/>
      <c r="U14" s="775"/>
      <c r="V14" s="775"/>
    </row>
    <row r="15" spans="1:22" ht="12.75" customHeight="1">
      <c r="A15" s="764" t="s">
        <v>243</v>
      </c>
      <c r="B15" s="764"/>
      <c r="C15" s="764"/>
      <c r="D15" s="764"/>
      <c r="E15" s="764"/>
      <c r="F15" s="764"/>
      <c r="G15" s="764"/>
      <c r="H15" s="764"/>
      <c r="I15" s="764"/>
      <c r="J15" s="764"/>
      <c r="K15" s="764"/>
      <c r="L15" s="764"/>
      <c r="M15" s="764"/>
      <c r="N15" s="764"/>
      <c r="O15" s="764"/>
      <c r="P15" s="764"/>
      <c r="Q15" s="764"/>
      <c r="R15" s="764"/>
      <c r="S15" s="764"/>
      <c r="T15" s="764"/>
      <c r="U15" s="764"/>
      <c r="V15" s="764"/>
    </row>
    <row r="16" spans="1:22" ht="12" customHeight="1">
      <c r="A16" s="769" t="s">
        <v>283</v>
      </c>
      <c r="B16" s="769"/>
      <c r="C16" s="769"/>
      <c r="D16" s="769"/>
      <c r="E16" s="769"/>
      <c r="F16" s="769"/>
      <c r="G16" s="769"/>
      <c r="H16" s="769"/>
      <c r="I16" s="769"/>
      <c r="J16" s="769"/>
      <c r="K16" s="769"/>
      <c r="L16" s="769"/>
      <c r="M16" s="769"/>
      <c r="N16" s="769"/>
      <c r="O16" s="769"/>
      <c r="P16" s="769"/>
      <c r="Q16" s="769"/>
      <c r="R16" s="769"/>
      <c r="S16" s="769"/>
      <c r="T16" s="769"/>
      <c r="U16" s="764"/>
      <c r="V16" s="764"/>
    </row>
    <row r="17" spans="1:22" ht="12" customHeight="1">
      <c r="A17" s="764" t="s">
        <v>243</v>
      </c>
      <c r="B17" s="764"/>
      <c r="C17" s="764"/>
      <c r="D17" s="764"/>
      <c r="E17" s="764"/>
      <c r="F17" s="764"/>
      <c r="G17" s="764"/>
      <c r="H17" s="764"/>
      <c r="I17" s="764"/>
      <c r="J17" s="764"/>
      <c r="K17" s="764"/>
      <c r="L17" s="764"/>
      <c r="M17" s="764"/>
      <c r="N17" s="764"/>
      <c r="O17" s="764"/>
      <c r="P17" s="764"/>
      <c r="Q17" s="764"/>
      <c r="R17" s="764"/>
      <c r="S17" s="764"/>
      <c r="T17" s="764"/>
      <c r="U17" s="764"/>
      <c r="V17" s="764"/>
    </row>
    <row r="18" spans="1:22" ht="12" customHeight="1">
      <c r="A18" s="764" t="s">
        <v>284</v>
      </c>
      <c r="B18" s="764"/>
      <c r="C18" s="764"/>
      <c r="D18" s="764" t="s">
        <v>243</v>
      </c>
      <c r="E18" s="766" t="s">
        <v>285</v>
      </c>
      <c r="F18" s="766"/>
      <c r="G18" s="766"/>
      <c r="H18" s="766"/>
      <c r="I18" s="766"/>
      <c r="J18" s="766"/>
      <c r="K18" s="766"/>
      <c r="L18" s="766"/>
      <c r="M18" s="766"/>
      <c r="N18" s="766"/>
      <c r="O18" s="582">
        <v>2649486</v>
      </c>
      <c r="P18" s="763">
        <v>3158442.13</v>
      </c>
      <c r="Q18" s="763"/>
      <c r="R18" s="763">
        <v>0</v>
      </c>
      <c r="S18" s="763"/>
      <c r="T18" s="763"/>
      <c r="U18" s="582">
        <v>119.21</v>
      </c>
      <c r="V18" s="764" t="s">
        <v>243</v>
      </c>
    </row>
    <row r="19" spans="1:22" ht="12" customHeight="1">
      <c r="A19" s="764" t="s">
        <v>286</v>
      </c>
      <c r="B19" s="764"/>
      <c r="C19" s="764"/>
      <c r="D19" s="764"/>
      <c r="E19" s="764" t="s">
        <v>287</v>
      </c>
      <c r="F19" s="764"/>
      <c r="G19" s="764"/>
      <c r="H19" s="764"/>
      <c r="I19" s="764"/>
      <c r="J19" s="764"/>
      <c r="K19" s="764"/>
      <c r="L19" s="764"/>
      <c r="M19" s="764"/>
      <c r="N19" s="764"/>
      <c r="O19" s="583">
        <v>510000</v>
      </c>
      <c r="P19" s="765">
        <v>506156.88</v>
      </c>
      <c r="Q19" s="765"/>
      <c r="R19" s="765">
        <v>0</v>
      </c>
      <c r="S19" s="765"/>
      <c r="T19" s="765"/>
      <c r="U19" s="583">
        <v>99.25</v>
      </c>
      <c r="V19" s="764"/>
    </row>
    <row r="20" spans="1:22" ht="12" customHeight="1">
      <c r="A20" s="764" t="s">
        <v>288</v>
      </c>
      <c r="B20" s="764"/>
      <c r="C20" s="764"/>
      <c r="D20" s="764"/>
      <c r="E20" s="764" t="s">
        <v>289</v>
      </c>
      <c r="F20" s="764"/>
      <c r="G20" s="764"/>
      <c r="H20" s="764"/>
      <c r="I20" s="764"/>
      <c r="J20" s="764"/>
      <c r="K20" s="764"/>
      <c r="L20" s="764"/>
      <c r="M20" s="764"/>
      <c r="N20" s="764"/>
      <c r="O20" s="583">
        <v>359000</v>
      </c>
      <c r="P20" s="765">
        <v>280360.46</v>
      </c>
      <c r="Q20" s="765"/>
      <c r="R20" s="765">
        <v>0</v>
      </c>
      <c r="S20" s="765"/>
      <c r="T20" s="765"/>
      <c r="U20" s="583">
        <v>78.09</v>
      </c>
      <c r="V20" s="764"/>
    </row>
    <row r="21" spans="1:22" ht="12" customHeight="1">
      <c r="A21" s="764" t="s">
        <v>290</v>
      </c>
      <c r="B21" s="764"/>
      <c r="C21" s="764"/>
      <c r="D21" s="764"/>
      <c r="E21" s="764" t="s">
        <v>291</v>
      </c>
      <c r="F21" s="764"/>
      <c r="G21" s="764"/>
      <c r="H21" s="764"/>
      <c r="I21" s="764"/>
      <c r="J21" s="764"/>
      <c r="K21" s="764"/>
      <c r="L21" s="764"/>
      <c r="M21" s="764"/>
      <c r="N21" s="764"/>
      <c r="O21" s="583">
        <v>514086</v>
      </c>
      <c r="P21" s="765">
        <v>518780.5</v>
      </c>
      <c r="Q21" s="765"/>
      <c r="R21" s="765">
        <v>0</v>
      </c>
      <c r="S21" s="765"/>
      <c r="T21" s="765"/>
      <c r="U21" s="583">
        <v>100.91</v>
      </c>
      <c r="V21" s="764"/>
    </row>
    <row r="22" spans="1:22" ht="12" customHeight="1">
      <c r="A22" s="764" t="s">
        <v>292</v>
      </c>
      <c r="B22" s="764"/>
      <c r="C22" s="764"/>
      <c r="D22" s="764"/>
      <c r="E22" s="764" t="s">
        <v>293</v>
      </c>
      <c r="F22" s="764"/>
      <c r="G22" s="764"/>
      <c r="H22" s="764"/>
      <c r="I22" s="764"/>
      <c r="J22" s="764"/>
      <c r="K22" s="764"/>
      <c r="L22" s="764"/>
      <c r="M22" s="764"/>
      <c r="N22" s="764"/>
      <c r="O22" s="583">
        <v>0</v>
      </c>
      <c r="P22" s="765">
        <v>57866.03</v>
      </c>
      <c r="Q22" s="765"/>
      <c r="R22" s="765">
        <v>0</v>
      </c>
      <c r="S22" s="765"/>
      <c r="T22" s="765"/>
      <c r="U22" s="583" t="s">
        <v>294</v>
      </c>
      <c r="V22" s="764"/>
    </row>
    <row r="23" spans="1:22" ht="12" customHeight="1">
      <c r="A23" s="764" t="s">
        <v>295</v>
      </c>
      <c r="B23" s="764"/>
      <c r="C23" s="764"/>
      <c r="D23" s="764"/>
      <c r="E23" s="764" t="s">
        <v>296</v>
      </c>
      <c r="F23" s="764"/>
      <c r="G23" s="764"/>
      <c r="H23" s="764"/>
      <c r="I23" s="764"/>
      <c r="J23" s="764"/>
      <c r="K23" s="764"/>
      <c r="L23" s="764"/>
      <c r="M23" s="764"/>
      <c r="N23" s="764"/>
      <c r="O23" s="583">
        <v>26500</v>
      </c>
      <c r="P23" s="765">
        <v>3220.68</v>
      </c>
      <c r="Q23" s="765"/>
      <c r="R23" s="765">
        <v>0</v>
      </c>
      <c r="S23" s="765"/>
      <c r="T23" s="765"/>
      <c r="U23" s="583">
        <v>12.15</v>
      </c>
      <c r="V23" s="764"/>
    </row>
    <row r="24" spans="1:22" ht="12" customHeight="1">
      <c r="A24" s="764" t="s">
        <v>297</v>
      </c>
      <c r="B24" s="764"/>
      <c r="C24" s="764"/>
      <c r="D24" s="764"/>
      <c r="E24" s="764" t="s">
        <v>298</v>
      </c>
      <c r="F24" s="764"/>
      <c r="G24" s="764"/>
      <c r="H24" s="764"/>
      <c r="I24" s="764"/>
      <c r="J24" s="764"/>
      <c r="K24" s="764"/>
      <c r="L24" s="764"/>
      <c r="M24" s="764"/>
      <c r="N24" s="764"/>
      <c r="O24" s="583">
        <v>550000</v>
      </c>
      <c r="P24" s="765">
        <v>474104.88</v>
      </c>
      <c r="Q24" s="765"/>
      <c r="R24" s="765">
        <v>0</v>
      </c>
      <c r="S24" s="765"/>
      <c r="T24" s="765"/>
      <c r="U24" s="583">
        <v>86.2</v>
      </c>
      <c r="V24" s="764"/>
    </row>
    <row r="25" spans="1:22" ht="12" customHeight="1">
      <c r="A25" s="764" t="s">
        <v>299</v>
      </c>
      <c r="B25" s="764"/>
      <c r="C25" s="764"/>
      <c r="D25" s="764"/>
      <c r="E25" s="764" t="s">
        <v>300</v>
      </c>
      <c r="F25" s="764"/>
      <c r="G25" s="764"/>
      <c r="H25" s="764"/>
      <c r="I25" s="764"/>
      <c r="J25" s="764"/>
      <c r="K25" s="764"/>
      <c r="L25" s="764"/>
      <c r="M25" s="764"/>
      <c r="N25" s="764"/>
      <c r="O25" s="583">
        <v>399900</v>
      </c>
      <c r="P25" s="765">
        <v>714800</v>
      </c>
      <c r="Q25" s="765"/>
      <c r="R25" s="765">
        <v>0</v>
      </c>
      <c r="S25" s="765"/>
      <c r="T25" s="765"/>
      <c r="U25" s="583">
        <v>178.74</v>
      </c>
      <c r="V25" s="764"/>
    </row>
    <row r="26" spans="1:22" ht="12" customHeight="1">
      <c r="A26" s="764" t="s">
        <v>301</v>
      </c>
      <c r="B26" s="764"/>
      <c r="C26" s="764"/>
      <c r="D26" s="764"/>
      <c r="E26" s="764" t="s">
        <v>302</v>
      </c>
      <c r="F26" s="764"/>
      <c r="G26" s="764"/>
      <c r="H26" s="764"/>
      <c r="I26" s="764"/>
      <c r="J26" s="764"/>
      <c r="K26" s="764"/>
      <c r="L26" s="764"/>
      <c r="M26" s="764"/>
      <c r="N26" s="764"/>
      <c r="O26" s="583">
        <v>0</v>
      </c>
      <c r="P26" s="765">
        <v>36978.3</v>
      </c>
      <c r="Q26" s="765"/>
      <c r="R26" s="765">
        <v>0</v>
      </c>
      <c r="S26" s="765"/>
      <c r="T26" s="765"/>
      <c r="U26" s="583" t="s">
        <v>294</v>
      </c>
      <c r="V26" s="764"/>
    </row>
    <row r="27" spans="1:22" ht="12" customHeight="1">
      <c r="A27" s="764" t="s">
        <v>303</v>
      </c>
      <c r="B27" s="764"/>
      <c r="C27" s="764"/>
      <c r="D27" s="764"/>
      <c r="E27" s="764" t="s">
        <v>304</v>
      </c>
      <c r="F27" s="764"/>
      <c r="G27" s="764"/>
      <c r="H27" s="764"/>
      <c r="I27" s="764"/>
      <c r="J27" s="764"/>
      <c r="K27" s="764"/>
      <c r="L27" s="764"/>
      <c r="M27" s="764"/>
      <c r="N27" s="764"/>
      <c r="O27" s="583">
        <v>0</v>
      </c>
      <c r="P27" s="765">
        <v>5886.4</v>
      </c>
      <c r="Q27" s="765"/>
      <c r="R27" s="765">
        <v>0</v>
      </c>
      <c r="S27" s="765"/>
      <c r="T27" s="765"/>
      <c r="U27" s="583" t="s">
        <v>294</v>
      </c>
      <c r="V27" s="764"/>
    </row>
    <row r="28" spans="1:22" ht="12" customHeight="1">
      <c r="A28" s="764" t="s">
        <v>305</v>
      </c>
      <c r="B28" s="764"/>
      <c r="C28" s="764"/>
      <c r="D28" s="764"/>
      <c r="E28" s="764" t="s">
        <v>306</v>
      </c>
      <c r="F28" s="764"/>
      <c r="G28" s="764"/>
      <c r="H28" s="764"/>
      <c r="I28" s="764"/>
      <c r="J28" s="764"/>
      <c r="K28" s="764"/>
      <c r="L28" s="764"/>
      <c r="M28" s="764"/>
      <c r="N28" s="764"/>
      <c r="O28" s="583">
        <v>11000</v>
      </c>
      <c r="P28" s="765">
        <v>234</v>
      </c>
      <c r="Q28" s="765"/>
      <c r="R28" s="765">
        <v>0</v>
      </c>
      <c r="S28" s="765"/>
      <c r="T28" s="765"/>
      <c r="U28" s="583">
        <v>2.13</v>
      </c>
      <c r="V28" s="764"/>
    </row>
    <row r="29" spans="1:22" ht="12.75" customHeight="1">
      <c r="A29" s="764" t="s">
        <v>307</v>
      </c>
      <c r="B29" s="764"/>
      <c r="C29" s="764"/>
      <c r="D29" s="764"/>
      <c r="E29" s="764" t="s">
        <v>308</v>
      </c>
      <c r="F29" s="764"/>
      <c r="G29" s="764"/>
      <c r="H29" s="764"/>
      <c r="I29" s="764"/>
      <c r="J29" s="764"/>
      <c r="K29" s="764"/>
      <c r="L29" s="764"/>
      <c r="M29" s="764"/>
      <c r="N29" s="764"/>
      <c r="O29" s="583">
        <v>0</v>
      </c>
      <c r="P29" s="765">
        <v>96353.39</v>
      </c>
      <c r="Q29" s="765"/>
      <c r="R29" s="765">
        <v>0</v>
      </c>
      <c r="S29" s="765"/>
      <c r="T29" s="765"/>
      <c r="U29" s="583" t="s">
        <v>294</v>
      </c>
      <c r="V29" s="764"/>
    </row>
    <row r="30" spans="1:22" ht="12" customHeight="1">
      <c r="A30" s="764" t="s">
        <v>309</v>
      </c>
      <c r="B30" s="764"/>
      <c r="C30" s="764"/>
      <c r="D30" s="764"/>
      <c r="E30" s="764" t="s">
        <v>310</v>
      </c>
      <c r="F30" s="764"/>
      <c r="G30" s="764"/>
      <c r="H30" s="764"/>
      <c r="I30" s="764"/>
      <c r="J30" s="764"/>
      <c r="K30" s="764"/>
      <c r="L30" s="764"/>
      <c r="M30" s="764"/>
      <c r="N30" s="764"/>
      <c r="O30" s="583">
        <v>279000</v>
      </c>
      <c r="P30" s="765">
        <v>551906</v>
      </c>
      <c r="Q30" s="765"/>
      <c r="R30" s="765">
        <v>0</v>
      </c>
      <c r="S30" s="765"/>
      <c r="T30" s="765"/>
      <c r="U30" s="583">
        <v>197.82</v>
      </c>
      <c r="V30" s="764"/>
    </row>
    <row r="31" spans="1:22" ht="12" customHeight="1">
      <c r="A31" s="764" t="s">
        <v>311</v>
      </c>
      <c r="B31" s="764"/>
      <c r="C31" s="764"/>
      <c r="D31" s="764"/>
      <c r="E31" s="764" t="s">
        <v>312</v>
      </c>
      <c r="F31" s="764"/>
      <c r="G31" s="764"/>
      <c r="H31" s="764"/>
      <c r="I31" s="764"/>
      <c r="J31" s="764"/>
      <c r="K31" s="764"/>
      <c r="L31" s="764"/>
      <c r="M31" s="764"/>
      <c r="N31" s="764"/>
      <c r="O31" s="583">
        <v>0</v>
      </c>
      <c r="P31" s="765">
        <v>1190</v>
      </c>
      <c r="Q31" s="765"/>
      <c r="R31" s="765">
        <v>0</v>
      </c>
      <c r="S31" s="765"/>
      <c r="T31" s="765"/>
      <c r="U31" s="583" t="s">
        <v>294</v>
      </c>
      <c r="V31" s="764"/>
    </row>
    <row r="32" spans="1:22" ht="12" customHeight="1">
      <c r="A32" s="764" t="s">
        <v>313</v>
      </c>
      <c r="B32" s="764"/>
      <c r="C32" s="764"/>
      <c r="D32" s="764"/>
      <c r="E32" s="766" t="s">
        <v>314</v>
      </c>
      <c r="F32" s="766"/>
      <c r="G32" s="766"/>
      <c r="H32" s="766"/>
      <c r="I32" s="766"/>
      <c r="J32" s="766"/>
      <c r="K32" s="766"/>
      <c r="L32" s="766"/>
      <c r="M32" s="766"/>
      <c r="N32" s="766"/>
      <c r="O32" s="582">
        <v>10750000</v>
      </c>
      <c r="P32" s="763">
        <v>10411552.99</v>
      </c>
      <c r="Q32" s="763"/>
      <c r="R32" s="763">
        <v>0</v>
      </c>
      <c r="S32" s="763"/>
      <c r="T32" s="763"/>
      <c r="U32" s="582">
        <v>96.85</v>
      </c>
      <c r="V32" s="764"/>
    </row>
    <row r="33" spans="1:22" ht="12" customHeight="1">
      <c r="A33" s="764" t="s">
        <v>315</v>
      </c>
      <c r="B33" s="764"/>
      <c r="C33" s="764"/>
      <c r="D33" s="764"/>
      <c r="E33" s="764" t="s">
        <v>316</v>
      </c>
      <c r="F33" s="764"/>
      <c r="G33" s="764"/>
      <c r="H33" s="764"/>
      <c r="I33" s="764"/>
      <c r="J33" s="764"/>
      <c r="K33" s="764"/>
      <c r="L33" s="764"/>
      <c r="M33" s="764"/>
      <c r="N33" s="764"/>
      <c r="O33" s="583">
        <v>5500000</v>
      </c>
      <c r="P33" s="765">
        <v>5502007.94</v>
      </c>
      <c r="Q33" s="765"/>
      <c r="R33" s="765">
        <v>0</v>
      </c>
      <c r="S33" s="765"/>
      <c r="T33" s="765"/>
      <c r="U33" s="583">
        <v>100.04</v>
      </c>
      <c r="V33" s="764"/>
    </row>
    <row r="34" spans="1:22" ht="12" customHeight="1">
      <c r="A34" s="764" t="s">
        <v>317</v>
      </c>
      <c r="B34" s="764"/>
      <c r="C34" s="764"/>
      <c r="D34" s="764"/>
      <c r="E34" s="764" t="s">
        <v>318</v>
      </c>
      <c r="F34" s="764"/>
      <c r="G34" s="764"/>
      <c r="H34" s="764"/>
      <c r="I34" s="764"/>
      <c r="J34" s="764"/>
      <c r="K34" s="764"/>
      <c r="L34" s="764"/>
      <c r="M34" s="764"/>
      <c r="N34" s="764"/>
      <c r="O34" s="583">
        <v>4000000</v>
      </c>
      <c r="P34" s="765">
        <v>3491780.96</v>
      </c>
      <c r="Q34" s="765"/>
      <c r="R34" s="765">
        <v>0</v>
      </c>
      <c r="S34" s="765"/>
      <c r="T34" s="765"/>
      <c r="U34" s="583">
        <v>87.29</v>
      </c>
      <c r="V34" s="764"/>
    </row>
    <row r="35" spans="1:22" ht="12" customHeight="1">
      <c r="A35" s="764" t="s">
        <v>319</v>
      </c>
      <c r="B35" s="764"/>
      <c r="C35" s="764"/>
      <c r="D35" s="764"/>
      <c r="E35" s="764" t="s">
        <v>320</v>
      </c>
      <c r="F35" s="764"/>
      <c r="G35" s="764"/>
      <c r="H35" s="764"/>
      <c r="I35" s="764"/>
      <c r="J35" s="764"/>
      <c r="K35" s="764"/>
      <c r="L35" s="764"/>
      <c r="M35" s="764"/>
      <c r="N35" s="764"/>
      <c r="O35" s="583">
        <v>350000</v>
      </c>
      <c r="P35" s="765">
        <v>312554.61</v>
      </c>
      <c r="Q35" s="765"/>
      <c r="R35" s="765">
        <v>0</v>
      </c>
      <c r="S35" s="765"/>
      <c r="T35" s="765"/>
      <c r="U35" s="583">
        <v>89.3</v>
      </c>
      <c r="V35" s="764"/>
    </row>
    <row r="36" spans="1:22" ht="12.75" customHeight="1">
      <c r="A36" s="764" t="s">
        <v>321</v>
      </c>
      <c r="B36" s="764"/>
      <c r="C36" s="764"/>
      <c r="D36" s="764"/>
      <c r="E36" s="764" t="s">
        <v>322</v>
      </c>
      <c r="F36" s="764"/>
      <c r="G36" s="764"/>
      <c r="H36" s="764"/>
      <c r="I36" s="764"/>
      <c r="J36" s="764"/>
      <c r="K36" s="764"/>
      <c r="L36" s="764"/>
      <c r="M36" s="764"/>
      <c r="N36" s="764"/>
      <c r="O36" s="583">
        <v>900000</v>
      </c>
      <c r="P36" s="765">
        <v>878687.53</v>
      </c>
      <c r="Q36" s="765"/>
      <c r="R36" s="765">
        <v>0</v>
      </c>
      <c r="S36" s="765"/>
      <c r="T36" s="765"/>
      <c r="U36" s="583">
        <v>97.63</v>
      </c>
      <c r="V36" s="764"/>
    </row>
    <row r="37" spans="1:22" ht="12" customHeight="1">
      <c r="A37" s="764" t="s">
        <v>323</v>
      </c>
      <c r="B37" s="764"/>
      <c r="C37" s="764"/>
      <c r="D37" s="764" t="s">
        <v>243</v>
      </c>
      <c r="E37" s="764" t="s">
        <v>324</v>
      </c>
      <c r="F37" s="764"/>
      <c r="G37" s="764"/>
      <c r="H37" s="764"/>
      <c r="I37" s="764"/>
      <c r="J37" s="764"/>
      <c r="K37" s="764"/>
      <c r="L37" s="764"/>
      <c r="M37" s="764"/>
      <c r="N37" s="764"/>
      <c r="O37" s="583">
        <v>0</v>
      </c>
      <c r="P37" s="765">
        <v>-215687.41</v>
      </c>
      <c r="Q37" s="765"/>
      <c r="R37" s="765">
        <v>0</v>
      </c>
      <c r="S37" s="765"/>
      <c r="T37" s="765"/>
      <c r="U37" s="583" t="s">
        <v>294</v>
      </c>
      <c r="V37" s="764" t="s">
        <v>243</v>
      </c>
    </row>
    <row r="38" spans="1:22" ht="12" customHeight="1">
      <c r="A38" s="764" t="s">
        <v>325</v>
      </c>
      <c r="B38" s="764"/>
      <c r="C38" s="764"/>
      <c r="D38" s="764"/>
      <c r="E38" s="764" t="s">
        <v>326</v>
      </c>
      <c r="F38" s="764"/>
      <c r="G38" s="764"/>
      <c r="H38" s="764"/>
      <c r="I38" s="764"/>
      <c r="J38" s="764"/>
      <c r="K38" s="764"/>
      <c r="L38" s="764"/>
      <c r="M38" s="764"/>
      <c r="N38" s="764"/>
      <c r="O38" s="583">
        <v>0</v>
      </c>
      <c r="P38" s="765">
        <v>134940.72</v>
      </c>
      <c r="Q38" s="765"/>
      <c r="R38" s="765">
        <v>0</v>
      </c>
      <c r="S38" s="765"/>
      <c r="T38" s="765"/>
      <c r="U38" s="583" t="s">
        <v>294</v>
      </c>
      <c r="V38" s="764"/>
    </row>
    <row r="39" spans="1:22" ht="12" customHeight="1">
      <c r="A39" s="764" t="s">
        <v>327</v>
      </c>
      <c r="B39" s="764"/>
      <c r="C39" s="764"/>
      <c r="D39" s="764"/>
      <c r="E39" s="766" t="s">
        <v>328</v>
      </c>
      <c r="F39" s="766"/>
      <c r="G39" s="766"/>
      <c r="H39" s="766"/>
      <c r="I39" s="766"/>
      <c r="J39" s="766"/>
      <c r="K39" s="766"/>
      <c r="L39" s="766"/>
      <c r="M39" s="766"/>
      <c r="N39" s="766"/>
      <c r="O39" s="582">
        <v>1707200</v>
      </c>
      <c r="P39" s="763">
        <v>2059370.45</v>
      </c>
      <c r="Q39" s="763"/>
      <c r="R39" s="763">
        <v>0</v>
      </c>
      <c r="S39" s="763"/>
      <c r="T39" s="763"/>
      <c r="U39" s="582">
        <v>120.63</v>
      </c>
      <c r="V39" s="764"/>
    </row>
    <row r="40" spans="1:22" ht="12" customHeight="1">
      <c r="A40" s="764" t="s">
        <v>329</v>
      </c>
      <c r="B40" s="764"/>
      <c r="C40" s="764"/>
      <c r="D40" s="764"/>
      <c r="E40" s="764" t="s">
        <v>330</v>
      </c>
      <c r="F40" s="764"/>
      <c r="G40" s="764"/>
      <c r="H40" s="764"/>
      <c r="I40" s="764"/>
      <c r="J40" s="764"/>
      <c r="K40" s="764"/>
      <c r="L40" s="764"/>
      <c r="M40" s="764"/>
      <c r="N40" s="764"/>
      <c r="O40" s="583">
        <v>0</v>
      </c>
      <c r="P40" s="765">
        <v>590554</v>
      </c>
      <c r="Q40" s="765"/>
      <c r="R40" s="765">
        <v>0</v>
      </c>
      <c r="S40" s="765"/>
      <c r="T40" s="765"/>
      <c r="U40" s="583" t="s">
        <v>294</v>
      </c>
      <c r="V40" s="764"/>
    </row>
    <row r="41" spans="1:22" ht="12.75">
      <c r="A41" s="764" t="s">
        <v>331</v>
      </c>
      <c r="B41" s="764"/>
      <c r="C41" s="764"/>
      <c r="D41" s="764"/>
      <c r="E41" s="764" t="s">
        <v>332</v>
      </c>
      <c r="F41" s="764"/>
      <c r="G41" s="764"/>
      <c r="H41" s="764"/>
      <c r="I41" s="764"/>
      <c r="J41" s="764"/>
      <c r="K41" s="764"/>
      <c r="L41" s="764"/>
      <c r="M41" s="764"/>
      <c r="N41" s="764"/>
      <c r="O41" s="583">
        <v>0</v>
      </c>
      <c r="P41" s="765">
        <v>213753.41</v>
      </c>
      <c r="Q41" s="765"/>
      <c r="R41" s="765">
        <v>0</v>
      </c>
      <c r="S41" s="765"/>
      <c r="T41" s="765"/>
      <c r="U41" s="583" t="s">
        <v>294</v>
      </c>
      <c r="V41" s="764"/>
    </row>
    <row r="42" spans="1:22" ht="12" customHeight="1">
      <c r="A42" s="764" t="s">
        <v>333</v>
      </c>
      <c r="B42" s="764"/>
      <c r="C42" s="764"/>
      <c r="D42" s="764"/>
      <c r="E42" s="764" t="s">
        <v>334</v>
      </c>
      <c r="F42" s="764"/>
      <c r="G42" s="764"/>
      <c r="H42" s="764"/>
      <c r="I42" s="764"/>
      <c r="J42" s="764"/>
      <c r="K42" s="764"/>
      <c r="L42" s="764"/>
      <c r="M42" s="764"/>
      <c r="N42" s="764"/>
      <c r="O42" s="583">
        <v>0</v>
      </c>
      <c r="P42" s="765">
        <v>279985.99</v>
      </c>
      <c r="Q42" s="765"/>
      <c r="R42" s="765">
        <v>0</v>
      </c>
      <c r="S42" s="765"/>
      <c r="T42" s="765"/>
      <c r="U42" s="583" t="s">
        <v>294</v>
      </c>
      <c r="V42" s="764"/>
    </row>
    <row r="43" spans="1:22" ht="12" customHeight="1">
      <c r="A43" s="764" t="s">
        <v>335</v>
      </c>
      <c r="B43" s="764"/>
      <c r="C43" s="764"/>
      <c r="D43" s="764"/>
      <c r="E43" s="764" t="s">
        <v>336</v>
      </c>
      <c r="F43" s="764"/>
      <c r="G43" s="764"/>
      <c r="H43" s="764"/>
      <c r="I43" s="764"/>
      <c r="J43" s="764"/>
      <c r="K43" s="764"/>
      <c r="L43" s="764"/>
      <c r="M43" s="764"/>
      <c r="N43" s="764"/>
      <c r="O43" s="583">
        <v>0</v>
      </c>
      <c r="P43" s="765">
        <v>975077.05</v>
      </c>
      <c r="Q43" s="765"/>
      <c r="R43" s="765">
        <v>0</v>
      </c>
      <c r="S43" s="765"/>
      <c r="T43" s="765"/>
      <c r="U43" s="583" t="s">
        <v>294</v>
      </c>
      <c r="V43" s="764"/>
    </row>
    <row r="44" spans="1:22" ht="12" customHeight="1">
      <c r="A44" s="764" t="s">
        <v>337</v>
      </c>
      <c r="B44" s="764"/>
      <c r="C44" s="764"/>
      <c r="D44" s="764"/>
      <c r="E44" s="766" t="s">
        <v>338</v>
      </c>
      <c r="F44" s="766"/>
      <c r="G44" s="766"/>
      <c r="H44" s="766"/>
      <c r="I44" s="766"/>
      <c r="J44" s="766"/>
      <c r="K44" s="766"/>
      <c r="L44" s="766"/>
      <c r="M44" s="766"/>
      <c r="N44" s="766"/>
      <c r="O44" s="582">
        <v>240500</v>
      </c>
      <c r="P44" s="763">
        <v>225316.63</v>
      </c>
      <c r="Q44" s="763"/>
      <c r="R44" s="763">
        <v>0</v>
      </c>
      <c r="S44" s="763"/>
      <c r="T44" s="763"/>
      <c r="U44" s="582">
        <v>93.69</v>
      </c>
      <c r="V44" s="764"/>
    </row>
    <row r="45" spans="1:22" ht="12.75" customHeight="1">
      <c r="A45" s="764" t="s">
        <v>339</v>
      </c>
      <c r="B45" s="764"/>
      <c r="C45" s="764"/>
      <c r="D45" s="764"/>
      <c r="E45" s="764" t="s">
        <v>340</v>
      </c>
      <c r="F45" s="764"/>
      <c r="G45" s="764"/>
      <c r="H45" s="764"/>
      <c r="I45" s="764"/>
      <c r="J45" s="764"/>
      <c r="K45" s="764"/>
      <c r="L45" s="764"/>
      <c r="M45" s="764"/>
      <c r="N45" s="764"/>
      <c r="O45" s="583">
        <v>0</v>
      </c>
      <c r="P45" s="765">
        <v>165761.63</v>
      </c>
      <c r="Q45" s="765"/>
      <c r="R45" s="765">
        <v>0</v>
      </c>
      <c r="S45" s="765"/>
      <c r="T45" s="765"/>
      <c r="U45" s="583" t="s">
        <v>294</v>
      </c>
      <c r="V45" s="764"/>
    </row>
    <row r="46" spans="1:22" ht="12" customHeight="1">
      <c r="A46" s="764" t="s">
        <v>341</v>
      </c>
      <c r="B46" s="764"/>
      <c r="C46" s="764"/>
      <c r="D46" s="764"/>
      <c r="E46" s="764" t="s">
        <v>342</v>
      </c>
      <c r="F46" s="764"/>
      <c r="G46" s="764"/>
      <c r="H46" s="764"/>
      <c r="I46" s="764"/>
      <c r="J46" s="764"/>
      <c r="K46" s="764"/>
      <c r="L46" s="764"/>
      <c r="M46" s="764"/>
      <c r="N46" s="764"/>
      <c r="O46" s="583">
        <v>0</v>
      </c>
      <c r="P46" s="765">
        <v>65148</v>
      </c>
      <c r="Q46" s="765"/>
      <c r="R46" s="765">
        <v>0</v>
      </c>
      <c r="S46" s="765"/>
      <c r="T46" s="765"/>
      <c r="U46" s="583" t="s">
        <v>294</v>
      </c>
      <c r="V46" s="764"/>
    </row>
    <row r="47" spans="1:22" ht="12.75" customHeight="1">
      <c r="A47" s="764" t="s">
        <v>343</v>
      </c>
      <c r="B47" s="764"/>
      <c r="C47" s="764"/>
      <c r="D47" s="764"/>
      <c r="E47" s="764" t="s">
        <v>344</v>
      </c>
      <c r="F47" s="764"/>
      <c r="G47" s="764"/>
      <c r="H47" s="764"/>
      <c r="I47" s="764"/>
      <c r="J47" s="764"/>
      <c r="K47" s="764"/>
      <c r="L47" s="764"/>
      <c r="M47" s="764"/>
      <c r="N47" s="764"/>
      <c r="O47" s="583">
        <v>0</v>
      </c>
      <c r="P47" s="765">
        <v>-5593</v>
      </c>
      <c r="Q47" s="765"/>
      <c r="R47" s="765">
        <v>0</v>
      </c>
      <c r="S47" s="765"/>
      <c r="T47" s="765"/>
      <c r="U47" s="583" t="s">
        <v>294</v>
      </c>
      <c r="V47" s="764"/>
    </row>
    <row r="48" spans="1:22" ht="12" customHeight="1">
      <c r="A48" s="764" t="s">
        <v>345</v>
      </c>
      <c r="B48" s="764"/>
      <c r="C48" s="764"/>
      <c r="D48" s="764"/>
      <c r="E48" s="766" t="s">
        <v>583</v>
      </c>
      <c r="F48" s="766"/>
      <c r="G48" s="766"/>
      <c r="H48" s="766"/>
      <c r="I48" s="766"/>
      <c r="J48" s="766"/>
      <c r="K48" s="766"/>
      <c r="L48" s="766"/>
      <c r="M48" s="766"/>
      <c r="N48" s="766"/>
      <c r="O48" s="582">
        <v>289000</v>
      </c>
      <c r="P48" s="763">
        <v>163244.43</v>
      </c>
      <c r="Q48" s="763"/>
      <c r="R48" s="763">
        <v>0</v>
      </c>
      <c r="S48" s="763"/>
      <c r="T48" s="763"/>
      <c r="U48" s="582">
        <v>56.49</v>
      </c>
      <c r="V48" s="764"/>
    </row>
    <row r="49" spans="1:22" ht="12" customHeight="1">
      <c r="A49" s="764" t="s">
        <v>346</v>
      </c>
      <c r="B49" s="764"/>
      <c r="C49" s="764"/>
      <c r="D49" s="764"/>
      <c r="E49" s="764" t="s">
        <v>347</v>
      </c>
      <c r="F49" s="764"/>
      <c r="G49" s="764"/>
      <c r="H49" s="764"/>
      <c r="I49" s="764"/>
      <c r="J49" s="764"/>
      <c r="K49" s="764"/>
      <c r="L49" s="764"/>
      <c r="M49" s="764"/>
      <c r="N49" s="764"/>
      <c r="O49" s="583">
        <v>249000</v>
      </c>
      <c r="P49" s="765">
        <v>163244.43</v>
      </c>
      <c r="Q49" s="765"/>
      <c r="R49" s="765">
        <v>0</v>
      </c>
      <c r="S49" s="765"/>
      <c r="T49" s="765"/>
      <c r="U49" s="583">
        <v>65.56</v>
      </c>
      <c r="V49" s="764"/>
    </row>
    <row r="50" spans="1:22" ht="12" customHeight="1">
      <c r="A50" s="764" t="s">
        <v>348</v>
      </c>
      <c r="B50" s="764"/>
      <c r="C50" s="764"/>
      <c r="D50" s="764"/>
      <c r="E50" s="766" t="s">
        <v>349</v>
      </c>
      <c r="F50" s="766"/>
      <c r="G50" s="766"/>
      <c r="H50" s="766"/>
      <c r="I50" s="766"/>
      <c r="J50" s="766"/>
      <c r="K50" s="766"/>
      <c r="L50" s="766"/>
      <c r="M50" s="766"/>
      <c r="N50" s="766"/>
      <c r="O50" s="582">
        <v>13274190</v>
      </c>
      <c r="P50" s="763">
        <v>11039292.84</v>
      </c>
      <c r="Q50" s="763"/>
      <c r="R50" s="763">
        <v>0</v>
      </c>
      <c r="S50" s="763"/>
      <c r="T50" s="763"/>
      <c r="U50" s="582">
        <v>83.16</v>
      </c>
      <c r="V50" s="764"/>
    </row>
    <row r="51" spans="1:22" ht="12" customHeight="1">
      <c r="A51" s="764" t="s">
        <v>350</v>
      </c>
      <c r="B51" s="764"/>
      <c r="C51" s="764"/>
      <c r="D51" s="764"/>
      <c r="E51" s="764" t="s">
        <v>351</v>
      </c>
      <c r="F51" s="764"/>
      <c r="G51" s="764"/>
      <c r="H51" s="764"/>
      <c r="I51" s="764"/>
      <c r="J51" s="764"/>
      <c r="K51" s="764"/>
      <c r="L51" s="764"/>
      <c r="M51" s="764"/>
      <c r="N51" s="764"/>
      <c r="O51" s="583">
        <v>1381500</v>
      </c>
      <c r="P51" s="765">
        <v>1405630.8</v>
      </c>
      <c r="Q51" s="765"/>
      <c r="R51" s="765">
        <v>0</v>
      </c>
      <c r="S51" s="765"/>
      <c r="T51" s="765"/>
      <c r="U51" s="583">
        <v>101.75</v>
      </c>
      <c r="V51" s="764"/>
    </row>
    <row r="52" spans="1:22" ht="12" customHeight="1">
      <c r="A52" s="764" t="s">
        <v>352</v>
      </c>
      <c r="B52" s="764"/>
      <c r="C52" s="764"/>
      <c r="D52" s="764"/>
      <c r="E52" s="764" t="s">
        <v>353</v>
      </c>
      <c r="F52" s="764"/>
      <c r="G52" s="764"/>
      <c r="H52" s="764"/>
      <c r="I52" s="764"/>
      <c r="J52" s="764"/>
      <c r="K52" s="764"/>
      <c r="L52" s="764"/>
      <c r="M52" s="764"/>
      <c r="N52" s="764"/>
      <c r="O52" s="583">
        <v>360000</v>
      </c>
      <c r="P52" s="765">
        <v>252891.35</v>
      </c>
      <c r="Q52" s="765"/>
      <c r="R52" s="765">
        <v>0</v>
      </c>
      <c r="S52" s="765"/>
      <c r="T52" s="765"/>
      <c r="U52" s="583">
        <v>70.25</v>
      </c>
      <c r="V52" s="764"/>
    </row>
    <row r="53" spans="1:22" ht="12" customHeight="1">
      <c r="A53" s="764" t="s">
        <v>354</v>
      </c>
      <c r="B53" s="764"/>
      <c r="C53" s="764"/>
      <c r="D53" s="764"/>
      <c r="E53" s="764" t="s">
        <v>355</v>
      </c>
      <c r="F53" s="764"/>
      <c r="G53" s="764"/>
      <c r="H53" s="764"/>
      <c r="I53" s="764"/>
      <c r="J53" s="764"/>
      <c r="K53" s="764"/>
      <c r="L53" s="764"/>
      <c r="M53" s="764"/>
      <c r="N53" s="764"/>
      <c r="O53" s="583">
        <v>143300</v>
      </c>
      <c r="P53" s="765">
        <v>99890.25</v>
      </c>
      <c r="Q53" s="765"/>
      <c r="R53" s="765">
        <v>0</v>
      </c>
      <c r="S53" s="765"/>
      <c r="T53" s="765"/>
      <c r="U53" s="583">
        <v>69.71</v>
      </c>
      <c r="V53" s="764"/>
    </row>
    <row r="54" spans="1:22" ht="12" customHeight="1">
      <c r="A54" s="764" t="s">
        <v>356</v>
      </c>
      <c r="B54" s="764"/>
      <c r="C54" s="764"/>
      <c r="D54" s="764"/>
      <c r="E54" s="764" t="s">
        <v>357</v>
      </c>
      <c r="F54" s="764"/>
      <c r="G54" s="764"/>
      <c r="H54" s="764"/>
      <c r="I54" s="764"/>
      <c r="J54" s="764"/>
      <c r="K54" s="764"/>
      <c r="L54" s="764"/>
      <c r="M54" s="764"/>
      <c r="N54" s="764"/>
      <c r="O54" s="583">
        <v>25000</v>
      </c>
      <c r="P54" s="765">
        <v>156770</v>
      </c>
      <c r="Q54" s="765"/>
      <c r="R54" s="765">
        <v>0</v>
      </c>
      <c r="S54" s="765"/>
      <c r="T54" s="765"/>
      <c r="U54" s="583">
        <v>627.08</v>
      </c>
      <c r="V54" s="764"/>
    </row>
    <row r="55" spans="1:22" ht="12" customHeight="1">
      <c r="A55" s="764" t="s">
        <v>358</v>
      </c>
      <c r="B55" s="764"/>
      <c r="C55" s="764"/>
      <c r="D55" s="764"/>
      <c r="E55" s="764" t="s">
        <v>359</v>
      </c>
      <c r="F55" s="764"/>
      <c r="G55" s="764"/>
      <c r="H55" s="764"/>
      <c r="I55" s="764"/>
      <c r="J55" s="764"/>
      <c r="K55" s="764"/>
      <c r="L55" s="764"/>
      <c r="M55" s="764"/>
      <c r="N55" s="764"/>
      <c r="O55" s="583">
        <v>760000</v>
      </c>
      <c r="P55" s="765">
        <v>711299.47</v>
      </c>
      <c r="Q55" s="765"/>
      <c r="R55" s="765">
        <v>0</v>
      </c>
      <c r="S55" s="765"/>
      <c r="T55" s="765"/>
      <c r="U55" s="583">
        <v>93.59</v>
      </c>
      <c r="V55" s="764"/>
    </row>
    <row r="56" spans="1:22" ht="12" customHeight="1">
      <c r="A56" s="764" t="s">
        <v>360</v>
      </c>
      <c r="B56" s="764"/>
      <c r="C56" s="764"/>
      <c r="D56" s="764"/>
      <c r="E56" s="764" t="s">
        <v>361</v>
      </c>
      <c r="F56" s="764"/>
      <c r="G56" s="764"/>
      <c r="H56" s="764"/>
      <c r="I56" s="764"/>
      <c r="J56" s="764"/>
      <c r="K56" s="764"/>
      <c r="L56" s="764"/>
      <c r="M56" s="764"/>
      <c r="N56" s="764"/>
      <c r="O56" s="583">
        <v>6485000</v>
      </c>
      <c r="P56" s="765">
        <v>6071539.18</v>
      </c>
      <c r="Q56" s="765"/>
      <c r="R56" s="765">
        <v>0</v>
      </c>
      <c r="S56" s="765"/>
      <c r="T56" s="765"/>
      <c r="U56" s="583">
        <v>93.62</v>
      </c>
      <c r="V56" s="764"/>
    </row>
    <row r="57" spans="1:22" ht="12" customHeight="1">
      <c r="A57" s="764" t="s">
        <v>362</v>
      </c>
      <c r="B57" s="764"/>
      <c r="C57" s="764"/>
      <c r="D57" s="764"/>
      <c r="E57" s="764" t="s">
        <v>363</v>
      </c>
      <c r="F57" s="764"/>
      <c r="G57" s="764"/>
      <c r="H57" s="764"/>
      <c r="I57" s="764"/>
      <c r="J57" s="764"/>
      <c r="K57" s="764"/>
      <c r="L57" s="764"/>
      <c r="M57" s="764"/>
      <c r="N57" s="764"/>
      <c r="O57" s="583">
        <v>1364000</v>
      </c>
      <c r="P57" s="765">
        <v>281735.6</v>
      </c>
      <c r="Q57" s="765"/>
      <c r="R57" s="765">
        <v>0</v>
      </c>
      <c r="S57" s="765"/>
      <c r="T57" s="765"/>
      <c r="U57" s="583">
        <v>20.66</v>
      </c>
      <c r="V57" s="764"/>
    </row>
    <row r="58" spans="1:22" ht="12" customHeight="1">
      <c r="A58" s="764" t="s">
        <v>364</v>
      </c>
      <c r="B58" s="764"/>
      <c r="C58" s="764"/>
      <c r="D58" s="764"/>
      <c r="E58" s="764" t="s">
        <v>365</v>
      </c>
      <c r="F58" s="764"/>
      <c r="G58" s="764"/>
      <c r="H58" s="764"/>
      <c r="I58" s="764"/>
      <c r="J58" s="764"/>
      <c r="K58" s="764"/>
      <c r="L58" s="764"/>
      <c r="M58" s="764"/>
      <c r="N58" s="764"/>
      <c r="O58" s="583">
        <v>140000</v>
      </c>
      <c r="P58" s="765">
        <v>459561.32</v>
      </c>
      <c r="Q58" s="765"/>
      <c r="R58" s="765">
        <v>0</v>
      </c>
      <c r="S58" s="765"/>
      <c r="T58" s="765"/>
      <c r="U58" s="583">
        <v>328.26</v>
      </c>
      <c r="V58" s="764"/>
    </row>
    <row r="59" spans="1:22" ht="12" customHeight="1">
      <c r="A59" s="764" t="s">
        <v>366</v>
      </c>
      <c r="B59" s="764"/>
      <c r="C59" s="764"/>
      <c r="D59" s="764"/>
      <c r="E59" s="764" t="s">
        <v>367</v>
      </c>
      <c r="F59" s="764"/>
      <c r="G59" s="764"/>
      <c r="H59" s="764"/>
      <c r="I59" s="764"/>
      <c r="J59" s="764"/>
      <c r="K59" s="764"/>
      <c r="L59" s="764"/>
      <c r="M59" s="764"/>
      <c r="N59" s="764"/>
      <c r="O59" s="583">
        <v>0</v>
      </c>
      <c r="P59" s="765">
        <v>87905</v>
      </c>
      <c r="Q59" s="765"/>
      <c r="R59" s="765">
        <v>0</v>
      </c>
      <c r="S59" s="765"/>
      <c r="T59" s="765"/>
      <c r="U59" s="583" t="s">
        <v>294</v>
      </c>
      <c r="V59" s="764"/>
    </row>
    <row r="60" spans="1:22" ht="12" customHeight="1">
      <c r="A60" s="764" t="s">
        <v>368</v>
      </c>
      <c r="B60" s="764"/>
      <c r="C60" s="764"/>
      <c r="D60" s="764"/>
      <c r="E60" s="764" t="s">
        <v>369</v>
      </c>
      <c r="F60" s="764"/>
      <c r="G60" s="764"/>
      <c r="H60" s="764"/>
      <c r="I60" s="764"/>
      <c r="J60" s="764"/>
      <c r="K60" s="764"/>
      <c r="L60" s="764"/>
      <c r="M60" s="764"/>
      <c r="N60" s="764"/>
      <c r="O60" s="583">
        <v>0</v>
      </c>
      <c r="P60" s="765">
        <v>11540</v>
      </c>
      <c r="Q60" s="765"/>
      <c r="R60" s="765">
        <v>0</v>
      </c>
      <c r="S60" s="765"/>
      <c r="T60" s="765"/>
      <c r="U60" s="583" t="s">
        <v>294</v>
      </c>
      <c r="V60" s="764"/>
    </row>
    <row r="61" spans="1:22" ht="12" customHeight="1">
      <c r="A61" s="764" t="s">
        <v>370</v>
      </c>
      <c r="B61" s="764"/>
      <c r="C61" s="764"/>
      <c r="D61" s="764"/>
      <c r="E61" s="764" t="s">
        <v>371</v>
      </c>
      <c r="F61" s="764"/>
      <c r="G61" s="764"/>
      <c r="H61" s="764"/>
      <c r="I61" s="764"/>
      <c r="J61" s="764"/>
      <c r="K61" s="764"/>
      <c r="L61" s="764"/>
      <c r="M61" s="764"/>
      <c r="N61" s="764"/>
      <c r="O61" s="583">
        <v>0</v>
      </c>
      <c r="P61" s="765">
        <v>836277.5</v>
      </c>
      <c r="Q61" s="765"/>
      <c r="R61" s="765">
        <v>0</v>
      </c>
      <c r="S61" s="765"/>
      <c r="T61" s="765"/>
      <c r="U61" s="583" t="s">
        <v>294</v>
      </c>
      <c r="V61" s="764"/>
    </row>
    <row r="62" spans="1:22" ht="12" customHeight="1">
      <c r="A62" s="764" t="s">
        <v>372</v>
      </c>
      <c r="B62" s="764"/>
      <c r="C62" s="764"/>
      <c r="D62" s="764"/>
      <c r="E62" s="764" t="s">
        <v>373</v>
      </c>
      <c r="F62" s="764"/>
      <c r="G62" s="764"/>
      <c r="H62" s="764"/>
      <c r="I62" s="764"/>
      <c r="J62" s="764"/>
      <c r="K62" s="764"/>
      <c r="L62" s="764"/>
      <c r="M62" s="764"/>
      <c r="N62" s="764"/>
      <c r="O62" s="583">
        <v>-1627000</v>
      </c>
      <c r="P62" s="765">
        <v>-1317458</v>
      </c>
      <c r="Q62" s="765"/>
      <c r="R62" s="765">
        <v>0</v>
      </c>
      <c r="S62" s="765"/>
      <c r="T62" s="765"/>
      <c r="U62" s="583">
        <v>80.97</v>
      </c>
      <c r="V62" s="764"/>
    </row>
    <row r="63" spans="1:22" ht="12" customHeight="1">
      <c r="A63" s="764" t="s">
        <v>374</v>
      </c>
      <c r="B63" s="764"/>
      <c r="C63" s="764"/>
      <c r="D63" s="764"/>
      <c r="E63" s="764" t="s">
        <v>375</v>
      </c>
      <c r="F63" s="764"/>
      <c r="G63" s="764"/>
      <c r="H63" s="764"/>
      <c r="I63" s="764"/>
      <c r="J63" s="764"/>
      <c r="K63" s="764"/>
      <c r="L63" s="764"/>
      <c r="M63" s="764"/>
      <c r="N63" s="764"/>
      <c r="O63" s="583">
        <v>0</v>
      </c>
      <c r="P63" s="765">
        <v>-24641.75</v>
      </c>
      <c r="Q63" s="765"/>
      <c r="R63" s="765">
        <v>0</v>
      </c>
      <c r="S63" s="765"/>
      <c r="T63" s="765"/>
      <c r="U63" s="583" t="s">
        <v>294</v>
      </c>
      <c r="V63" s="764"/>
    </row>
    <row r="64" spans="1:22" ht="12" customHeight="1">
      <c r="A64" s="764" t="s">
        <v>376</v>
      </c>
      <c r="B64" s="764"/>
      <c r="C64" s="764"/>
      <c r="D64" s="764"/>
      <c r="E64" s="764" t="s">
        <v>377</v>
      </c>
      <c r="F64" s="764"/>
      <c r="G64" s="764"/>
      <c r="H64" s="764"/>
      <c r="I64" s="764"/>
      <c r="J64" s="764"/>
      <c r="K64" s="764"/>
      <c r="L64" s="764"/>
      <c r="M64" s="764"/>
      <c r="N64" s="764"/>
      <c r="O64" s="583">
        <v>0</v>
      </c>
      <c r="P64" s="765">
        <v>-2650</v>
      </c>
      <c r="Q64" s="765"/>
      <c r="R64" s="765">
        <v>0</v>
      </c>
      <c r="S64" s="765"/>
      <c r="T64" s="765"/>
      <c r="U64" s="583" t="s">
        <v>294</v>
      </c>
      <c r="V64" s="764"/>
    </row>
    <row r="65" spans="1:22" ht="12" customHeight="1">
      <c r="A65" s="764" t="s">
        <v>378</v>
      </c>
      <c r="B65" s="764"/>
      <c r="C65" s="764"/>
      <c r="D65" s="764"/>
      <c r="E65" s="764" t="s">
        <v>379</v>
      </c>
      <c r="F65" s="764"/>
      <c r="G65" s="764"/>
      <c r="H65" s="764"/>
      <c r="I65" s="764"/>
      <c r="J65" s="764"/>
      <c r="K65" s="764"/>
      <c r="L65" s="764"/>
      <c r="M65" s="764"/>
      <c r="N65" s="764"/>
      <c r="O65" s="583">
        <v>0</v>
      </c>
      <c r="P65" s="765">
        <v>861712.27</v>
      </c>
      <c r="Q65" s="765"/>
      <c r="R65" s="765">
        <v>0</v>
      </c>
      <c r="S65" s="765"/>
      <c r="T65" s="765"/>
      <c r="U65" s="583" t="s">
        <v>294</v>
      </c>
      <c r="V65" s="764"/>
    </row>
    <row r="66" spans="1:22" ht="12" customHeight="1">
      <c r="A66" s="764" t="s">
        <v>380</v>
      </c>
      <c r="B66" s="764"/>
      <c r="C66" s="764"/>
      <c r="D66" s="764"/>
      <c r="E66" s="764" t="s">
        <v>381</v>
      </c>
      <c r="F66" s="764"/>
      <c r="G66" s="764"/>
      <c r="H66" s="764"/>
      <c r="I66" s="764"/>
      <c r="J66" s="764"/>
      <c r="K66" s="764"/>
      <c r="L66" s="764"/>
      <c r="M66" s="764"/>
      <c r="N66" s="764"/>
      <c r="O66" s="583">
        <v>195000</v>
      </c>
      <c r="P66" s="765">
        <v>181845</v>
      </c>
      <c r="Q66" s="765"/>
      <c r="R66" s="765">
        <v>0</v>
      </c>
      <c r="S66" s="765"/>
      <c r="T66" s="765"/>
      <c r="U66" s="583">
        <v>93.25</v>
      </c>
      <c r="V66" s="764"/>
    </row>
    <row r="67" spans="1:22" ht="12" customHeight="1">
      <c r="A67" s="764" t="s">
        <v>382</v>
      </c>
      <c r="B67" s="764"/>
      <c r="C67" s="764"/>
      <c r="D67" s="764"/>
      <c r="E67" s="764" t="s">
        <v>383</v>
      </c>
      <c r="F67" s="764"/>
      <c r="G67" s="764"/>
      <c r="H67" s="764"/>
      <c r="I67" s="764"/>
      <c r="J67" s="764"/>
      <c r="K67" s="764"/>
      <c r="L67" s="764"/>
      <c r="M67" s="764"/>
      <c r="N67" s="764"/>
      <c r="O67" s="583">
        <v>4047390</v>
      </c>
      <c r="P67" s="765">
        <v>1581110.1</v>
      </c>
      <c r="Q67" s="765"/>
      <c r="R67" s="765">
        <v>0</v>
      </c>
      <c r="S67" s="765"/>
      <c r="T67" s="765"/>
      <c r="U67" s="583">
        <v>39.06</v>
      </c>
      <c r="V67" s="764"/>
    </row>
    <row r="68" spans="1:22" ht="12" customHeight="1">
      <c r="A68" s="764" t="s">
        <v>384</v>
      </c>
      <c r="B68" s="764"/>
      <c r="C68" s="764"/>
      <c r="D68" s="764"/>
      <c r="E68" s="764" t="s">
        <v>385</v>
      </c>
      <c r="F68" s="764"/>
      <c r="G68" s="764"/>
      <c r="H68" s="764"/>
      <c r="I68" s="764"/>
      <c r="J68" s="764"/>
      <c r="K68" s="764"/>
      <c r="L68" s="764"/>
      <c r="M68" s="764"/>
      <c r="N68" s="764"/>
      <c r="O68" s="583">
        <v>0</v>
      </c>
      <c r="P68" s="765">
        <v>400</v>
      </c>
      <c r="Q68" s="765"/>
      <c r="R68" s="765">
        <v>0</v>
      </c>
      <c r="S68" s="765"/>
      <c r="T68" s="765"/>
      <c r="U68" s="583" t="s">
        <v>294</v>
      </c>
      <c r="V68" s="764"/>
    </row>
    <row r="69" spans="1:22" ht="12" customHeight="1">
      <c r="A69" s="764" t="s">
        <v>386</v>
      </c>
      <c r="B69" s="764"/>
      <c r="C69" s="764"/>
      <c r="D69" s="764" t="s">
        <v>243</v>
      </c>
      <c r="E69" s="764" t="s">
        <v>387</v>
      </c>
      <c r="F69" s="764"/>
      <c r="G69" s="764"/>
      <c r="H69" s="764"/>
      <c r="I69" s="764"/>
      <c r="J69" s="764"/>
      <c r="K69" s="764"/>
      <c r="L69" s="764"/>
      <c r="M69" s="764"/>
      <c r="N69" s="764"/>
      <c r="O69" s="583">
        <v>0</v>
      </c>
      <c r="P69" s="765">
        <v>28721</v>
      </c>
      <c r="Q69" s="765"/>
      <c r="R69" s="765">
        <v>0</v>
      </c>
      <c r="S69" s="765"/>
      <c r="T69" s="765"/>
      <c r="U69" s="583" t="s">
        <v>294</v>
      </c>
      <c r="V69" s="764" t="s">
        <v>243</v>
      </c>
    </row>
    <row r="70" spans="1:22" ht="12.75" customHeight="1">
      <c r="A70" s="764" t="s">
        <v>388</v>
      </c>
      <c r="B70" s="764"/>
      <c r="C70" s="764"/>
      <c r="D70" s="764"/>
      <c r="E70" s="764" t="s">
        <v>389</v>
      </c>
      <c r="F70" s="764"/>
      <c r="G70" s="764"/>
      <c r="H70" s="764"/>
      <c r="I70" s="764"/>
      <c r="J70" s="764"/>
      <c r="K70" s="764"/>
      <c r="L70" s="764"/>
      <c r="M70" s="764"/>
      <c r="N70" s="764"/>
      <c r="O70" s="583">
        <v>0</v>
      </c>
      <c r="P70" s="765">
        <v>87275.08</v>
      </c>
      <c r="Q70" s="765"/>
      <c r="R70" s="765">
        <v>0</v>
      </c>
      <c r="S70" s="765"/>
      <c r="T70" s="765"/>
      <c r="U70" s="583" t="s">
        <v>294</v>
      </c>
      <c r="V70" s="764"/>
    </row>
    <row r="71" spans="1:22" ht="12" customHeight="1">
      <c r="A71" s="764" t="s">
        <v>390</v>
      </c>
      <c r="B71" s="764"/>
      <c r="C71" s="764"/>
      <c r="D71" s="764"/>
      <c r="E71" s="764" t="s">
        <v>391</v>
      </c>
      <c r="F71" s="764"/>
      <c r="G71" s="764"/>
      <c r="H71" s="764"/>
      <c r="I71" s="764"/>
      <c r="J71" s="764"/>
      <c r="K71" s="764"/>
      <c r="L71" s="764"/>
      <c r="M71" s="764"/>
      <c r="N71" s="764"/>
      <c r="O71" s="583">
        <v>0</v>
      </c>
      <c r="P71" s="765">
        <v>390</v>
      </c>
      <c r="Q71" s="765"/>
      <c r="R71" s="765">
        <v>0</v>
      </c>
      <c r="S71" s="765"/>
      <c r="T71" s="765"/>
      <c r="U71" s="583" t="s">
        <v>294</v>
      </c>
      <c r="V71" s="764"/>
    </row>
    <row r="72" spans="1:22" ht="12" customHeight="1">
      <c r="A72" s="764" t="s">
        <v>392</v>
      </c>
      <c r="B72" s="764"/>
      <c r="C72" s="764"/>
      <c r="D72" s="764"/>
      <c r="E72" s="764" t="s">
        <v>393</v>
      </c>
      <c r="F72" s="764"/>
      <c r="G72" s="764"/>
      <c r="H72" s="764"/>
      <c r="I72" s="764"/>
      <c r="J72" s="764"/>
      <c r="K72" s="764"/>
      <c r="L72" s="764"/>
      <c r="M72" s="764"/>
      <c r="N72" s="764"/>
      <c r="O72" s="583">
        <v>0</v>
      </c>
      <c r="P72" s="765">
        <v>188498.09</v>
      </c>
      <c r="Q72" s="765"/>
      <c r="R72" s="765">
        <v>0</v>
      </c>
      <c r="S72" s="765"/>
      <c r="T72" s="765"/>
      <c r="U72" s="583" t="s">
        <v>294</v>
      </c>
      <c r="V72" s="764"/>
    </row>
    <row r="73" spans="1:22" ht="12" customHeight="1">
      <c r="A73" s="764" t="s">
        <v>394</v>
      </c>
      <c r="B73" s="764"/>
      <c r="C73" s="764"/>
      <c r="D73" s="764"/>
      <c r="E73" s="766" t="s">
        <v>395</v>
      </c>
      <c r="F73" s="766"/>
      <c r="G73" s="766"/>
      <c r="H73" s="766"/>
      <c r="I73" s="766"/>
      <c r="J73" s="766"/>
      <c r="K73" s="766"/>
      <c r="L73" s="766"/>
      <c r="M73" s="766"/>
      <c r="N73" s="766"/>
      <c r="O73" s="582">
        <v>29066000</v>
      </c>
      <c r="P73" s="763">
        <v>29600849</v>
      </c>
      <c r="Q73" s="763"/>
      <c r="R73" s="763">
        <v>0</v>
      </c>
      <c r="S73" s="763"/>
      <c r="T73" s="763"/>
      <c r="U73" s="582">
        <v>101.84</v>
      </c>
      <c r="V73" s="764"/>
    </row>
    <row r="74" spans="1:22" ht="12" customHeight="1">
      <c r="A74" s="764" t="s">
        <v>396</v>
      </c>
      <c r="B74" s="764"/>
      <c r="C74" s="764"/>
      <c r="D74" s="764"/>
      <c r="E74" s="764" t="s">
        <v>397</v>
      </c>
      <c r="F74" s="764"/>
      <c r="G74" s="764"/>
      <c r="H74" s="764"/>
      <c r="I74" s="764"/>
      <c r="J74" s="764"/>
      <c r="K74" s="764"/>
      <c r="L74" s="764"/>
      <c r="M74" s="764"/>
      <c r="N74" s="764"/>
      <c r="O74" s="583">
        <v>28037000</v>
      </c>
      <c r="P74" s="765">
        <v>28429043</v>
      </c>
      <c r="Q74" s="765"/>
      <c r="R74" s="765">
        <v>0</v>
      </c>
      <c r="S74" s="765"/>
      <c r="T74" s="765"/>
      <c r="U74" s="583">
        <v>101.4</v>
      </c>
      <c r="V74" s="764"/>
    </row>
    <row r="75" spans="1:22" ht="12.75" customHeight="1">
      <c r="A75" s="764" t="s">
        <v>398</v>
      </c>
      <c r="B75" s="764"/>
      <c r="C75" s="764"/>
      <c r="D75" s="764"/>
      <c r="E75" s="764" t="s">
        <v>399</v>
      </c>
      <c r="F75" s="764"/>
      <c r="G75" s="764"/>
      <c r="H75" s="764"/>
      <c r="I75" s="764"/>
      <c r="J75" s="764"/>
      <c r="K75" s="764"/>
      <c r="L75" s="764"/>
      <c r="M75" s="764"/>
      <c r="N75" s="764"/>
      <c r="O75" s="583">
        <v>829000</v>
      </c>
      <c r="P75" s="765">
        <v>960665</v>
      </c>
      <c r="Q75" s="765"/>
      <c r="R75" s="765">
        <v>0</v>
      </c>
      <c r="S75" s="765"/>
      <c r="T75" s="765"/>
      <c r="U75" s="583">
        <v>115.88</v>
      </c>
      <c r="V75" s="764"/>
    </row>
    <row r="76" spans="1:22" ht="12" customHeight="1">
      <c r="A76" s="764" t="s">
        <v>400</v>
      </c>
      <c r="B76" s="764"/>
      <c r="C76" s="764"/>
      <c r="D76" s="764"/>
      <c r="E76" s="764" t="s">
        <v>401</v>
      </c>
      <c r="F76" s="764"/>
      <c r="G76" s="764"/>
      <c r="H76" s="764"/>
      <c r="I76" s="764"/>
      <c r="J76" s="764"/>
      <c r="K76" s="764"/>
      <c r="L76" s="764"/>
      <c r="M76" s="764"/>
      <c r="N76" s="764"/>
      <c r="O76" s="583">
        <v>200000</v>
      </c>
      <c r="P76" s="765">
        <v>103460</v>
      </c>
      <c r="Q76" s="765"/>
      <c r="R76" s="765">
        <v>0</v>
      </c>
      <c r="S76" s="765"/>
      <c r="T76" s="765"/>
      <c r="U76" s="583">
        <v>51.73</v>
      </c>
      <c r="V76" s="764"/>
    </row>
    <row r="77" spans="1:22" ht="12" customHeight="1">
      <c r="A77" s="764" t="s">
        <v>402</v>
      </c>
      <c r="B77" s="764"/>
      <c r="C77" s="764"/>
      <c r="D77" s="764"/>
      <c r="E77" s="764" t="s">
        <v>403</v>
      </c>
      <c r="F77" s="764"/>
      <c r="G77" s="764"/>
      <c r="H77" s="764"/>
      <c r="I77" s="764"/>
      <c r="J77" s="764"/>
      <c r="K77" s="764"/>
      <c r="L77" s="764"/>
      <c r="M77" s="764"/>
      <c r="N77" s="764"/>
      <c r="O77" s="583">
        <v>0</v>
      </c>
      <c r="P77" s="765">
        <v>107681</v>
      </c>
      <c r="Q77" s="765"/>
      <c r="R77" s="765">
        <v>0</v>
      </c>
      <c r="S77" s="765"/>
      <c r="T77" s="765"/>
      <c r="U77" s="583" t="s">
        <v>294</v>
      </c>
      <c r="V77" s="764"/>
    </row>
    <row r="78" spans="1:22" ht="12" customHeight="1">
      <c r="A78" s="764" t="s">
        <v>404</v>
      </c>
      <c r="B78" s="764"/>
      <c r="C78" s="764"/>
      <c r="D78" s="764"/>
      <c r="E78" s="766" t="s">
        <v>405</v>
      </c>
      <c r="F78" s="766"/>
      <c r="G78" s="766"/>
      <c r="H78" s="766"/>
      <c r="I78" s="766"/>
      <c r="J78" s="766"/>
      <c r="K78" s="766"/>
      <c r="L78" s="766"/>
      <c r="M78" s="766"/>
      <c r="N78" s="766"/>
      <c r="O78" s="582">
        <v>10004517</v>
      </c>
      <c r="P78" s="763">
        <v>10088330.04</v>
      </c>
      <c r="Q78" s="763"/>
      <c r="R78" s="763">
        <v>0</v>
      </c>
      <c r="S78" s="763"/>
      <c r="T78" s="763"/>
      <c r="U78" s="582">
        <v>100.84</v>
      </c>
      <c r="V78" s="764"/>
    </row>
    <row r="79" spans="1:22" ht="12.75" customHeight="1">
      <c r="A79" s="764" t="s">
        <v>406</v>
      </c>
      <c r="B79" s="764"/>
      <c r="C79" s="764"/>
      <c r="D79" s="764"/>
      <c r="E79" s="764" t="s">
        <v>407</v>
      </c>
      <c r="F79" s="764"/>
      <c r="G79" s="764"/>
      <c r="H79" s="764"/>
      <c r="I79" s="764"/>
      <c r="J79" s="764"/>
      <c r="K79" s="764"/>
      <c r="L79" s="764"/>
      <c r="M79" s="764"/>
      <c r="N79" s="764"/>
      <c r="O79" s="583">
        <v>2615940</v>
      </c>
      <c r="P79" s="765">
        <v>2638274.02</v>
      </c>
      <c r="Q79" s="765"/>
      <c r="R79" s="765">
        <v>0</v>
      </c>
      <c r="S79" s="765"/>
      <c r="T79" s="765"/>
      <c r="U79" s="583">
        <v>100.85</v>
      </c>
      <c r="V79" s="764"/>
    </row>
    <row r="80" spans="1:22" ht="12" customHeight="1">
      <c r="A80" s="764" t="s">
        <v>408</v>
      </c>
      <c r="B80" s="764"/>
      <c r="C80" s="764"/>
      <c r="D80" s="764"/>
      <c r="E80" s="764" t="s">
        <v>409</v>
      </c>
      <c r="F80" s="764"/>
      <c r="G80" s="764"/>
      <c r="H80" s="764"/>
      <c r="I80" s="764"/>
      <c r="J80" s="764"/>
      <c r="K80" s="764"/>
      <c r="L80" s="764"/>
      <c r="M80" s="764"/>
      <c r="N80" s="764"/>
      <c r="O80" s="583">
        <v>7266500</v>
      </c>
      <c r="P80" s="765">
        <v>7325933.02</v>
      </c>
      <c r="Q80" s="765"/>
      <c r="R80" s="765">
        <v>0</v>
      </c>
      <c r="S80" s="765"/>
      <c r="T80" s="765"/>
      <c r="U80" s="583">
        <v>100.82</v>
      </c>
      <c r="V80" s="764"/>
    </row>
    <row r="81" spans="1:22" ht="12.75">
      <c r="A81" s="764" t="s">
        <v>410</v>
      </c>
      <c r="B81" s="764"/>
      <c r="C81" s="764"/>
      <c r="D81" s="764"/>
      <c r="E81" s="764" t="s">
        <v>411</v>
      </c>
      <c r="F81" s="764"/>
      <c r="G81" s="764"/>
      <c r="H81" s="764"/>
      <c r="I81" s="764"/>
      <c r="J81" s="764"/>
      <c r="K81" s="764"/>
      <c r="L81" s="764"/>
      <c r="M81" s="764"/>
      <c r="N81" s="764"/>
      <c r="O81" s="583">
        <v>122077</v>
      </c>
      <c r="P81" s="765">
        <v>124123</v>
      </c>
      <c r="Q81" s="765"/>
      <c r="R81" s="765">
        <v>0</v>
      </c>
      <c r="S81" s="765"/>
      <c r="T81" s="765"/>
      <c r="U81" s="583">
        <v>101.68</v>
      </c>
      <c r="V81" s="764"/>
    </row>
    <row r="82" spans="1:22" ht="12" customHeight="1">
      <c r="A82" s="764" t="s">
        <v>412</v>
      </c>
      <c r="B82" s="764"/>
      <c r="C82" s="764"/>
      <c r="D82" s="764"/>
      <c r="E82" s="766" t="s">
        <v>413</v>
      </c>
      <c r="F82" s="766"/>
      <c r="G82" s="766"/>
      <c r="H82" s="766"/>
      <c r="I82" s="766"/>
      <c r="J82" s="766"/>
      <c r="K82" s="766"/>
      <c r="L82" s="766"/>
      <c r="M82" s="766"/>
      <c r="N82" s="766"/>
      <c r="O82" s="582">
        <v>423684</v>
      </c>
      <c r="P82" s="763">
        <v>544553</v>
      </c>
      <c r="Q82" s="763"/>
      <c r="R82" s="763">
        <v>0</v>
      </c>
      <c r="S82" s="763"/>
      <c r="T82" s="763"/>
      <c r="U82" s="582">
        <v>128.53</v>
      </c>
      <c r="V82" s="764"/>
    </row>
    <row r="83" spans="1:22" ht="12.75" customHeight="1">
      <c r="A83" s="764" t="s">
        <v>414</v>
      </c>
      <c r="B83" s="764"/>
      <c r="C83" s="764"/>
      <c r="D83" s="764"/>
      <c r="E83" s="764" t="s">
        <v>415</v>
      </c>
      <c r="F83" s="764"/>
      <c r="G83" s="764"/>
      <c r="H83" s="764"/>
      <c r="I83" s="764"/>
      <c r="J83" s="764"/>
      <c r="K83" s="764"/>
      <c r="L83" s="764"/>
      <c r="M83" s="764"/>
      <c r="N83" s="764"/>
      <c r="O83" s="583">
        <v>423684</v>
      </c>
      <c r="P83" s="765">
        <v>544553</v>
      </c>
      <c r="Q83" s="765"/>
      <c r="R83" s="765">
        <v>0</v>
      </c>
      <c r="S83" s="765"/>
      <c r="T83" s="765"/>
      <c r="U83" s="583">
        <v>128.53</v>
      </c>
      <c r="V83" s="764"/>
    </row>
    <row r="84" spans="1:22" ht="12" customHeight="1">
      <c r="A84" s="764" t="s">
        <v>416</v>
      </c>
      <c r="B84" s="764"/>
      <c r="C84" s="764"/>
      <c r="D84" s="764"/>
      <c r="E84" s="766" t="s">
        <v>417</v>
      </c>
      <c r="F84" s="766"/>
      <c r="G84" s="766"/>
      <c r="H84" s="766"/>
      <c r="I84" s="766"/>
      <c r="J84" s="766"/>
      <c r="K84" s="766"/>
      <c r="L84" s="766"/>
      <c r="M84" s="766"/>
      <c r="N84" s="766"/>
      <c r="O84" s="582">
        <v>38000</v>
      </c>
      <c r="P84" s="763">
        <v>41450</v>
      </c>
      <c r="Q84" s="763"/>
      <c r="R84" s="763">
        <v>0</v>
      </c>
      <c r="S84" s="763"/>
      <c r="T84" s="763"/>
      <c r="U84" s="582">
        <v>109.08</v>
      </c>
      <c r="V84" s="764"/>
    </row>
    <row r="85" spans="1:22" ht="12.75" customHeight="1">
      <c r="A85" s="764" t="s">
        <v>418</v>
      </c>
      <c r="B85" s="764"/>
      <c r="C85" s="764"/>
      <c r="D85" s="764"/>
      <c r="E85" s="764" t="s">
        <v>419</v>
      </c>
      <c r="F85" s="764"/>
      <c r="G85" s="764"/>
      <c r="H85" s="764"/>
      <c r="I85" s="764"/>
      <c r="J85" s="764"/>
      <c r="K85" s="764"/>
      <c r="L85" s="764"/>
      <c r="M85" s="764"/>
      <c r="N85" s="764"/>
      <c r="O85" s="583">
        <v>0</v>
      </c>
      <c r="P85" s="765">
        <v>41450</v>
      </c>
      <c r="Q85" s="765"/>
      <c r="R85" s="765">
        <v>0</v>
      </c>
      <c r="S85" s="765"/>
      <c r="T85" s="765"/>
      <c r="U85" s="583" t="s">
        <v>294</v>
      </c>
      <c r="V85" s="764"/>
    </row>
    <row r="86" spans="1:22" ht="12" customHeight="1">
      <c r="A86" s="764" t="s">
        <v>420</v>
      </c>
      <c r="B86" s="764"/>
      <c r="C86" s="764"/>
      <c r="D86" s="764"/>
      <c r="E86" s="766" t="s">
        <v>421</v>
      </c>
      <c r="F86" s="766"/>
      <c r="G86" s="766"/>
      <c r="H86" s="766"/>
      <c r="I86" s="766"/>
      <c r="J86" s="766"/>
      <c r="K86" s="766"/>
      <c r="L86" s="766"/>
      <c r="M86" s="766"/>
      <c r="N86" s="766"/>
      <c r="O86" s="582">
        <v>0</v>
      </c>
      <c r="P86" s="763">
        <v>2127</v>
      </c>
      <c r="Q86" s="763"/>
      <c r="R86" s="763">
        <v>0</v>
      </c>
      <c r="S86" s="763"/>
      <c r="T86" s="763"/>
      <c r="U86" s="582" t="s">
        <v>294</v>
      </c>
      <c r="V86" s="764"/>
    </row>
    <row r="87" spans="1:22" ht="12.75" customHeight="1">
      <c r="A87" s="764" t="s">
        <v>422</v>
      </c>
      <c r="B87" s="764"/>
      <c r="C87" s="764"/>
      <c r="D87" s="764"/>
      <c r="E87" s="764" t="s">
        <v>423</v>
      </c>
      <c r="F87" s="764"/>
      <c r="G87" s="764"/>
      <c r="H87" s="764"/>
      <c r="I87" s="764"/>
      <c r="J87" s="764"/>
      <c r="K87" s="764"/>
      <c r="L87" s="764"/>
      <c r="M87" s="764"/>
      <c r="N87" s="764"/>
      <c r="O87" s="583">
        <v>0</v>
      </c>
      <c r="P87" s="765">
        <v>2127</v>
      </c>
      <c r="Q87" s="765"/>
      <c r="R87" s="765">
        <v>0</v>
      </c>
      <c r="S87" s="765"/>
      <c r="T87" s="765"/>
      <c r="U87" s="583" t="s">
        <v>294</v>
      </c>
      <c r="V87" s="764"/>
    </row>
    <row r="88" spans="1:22" ht="12.75" customHeight="1">
      <c r="A88" s="764" t="s">
        <v>424</v>
      </c>
      <c r="B88" s="764"/>
      <c r="C88" s="764"/>
      <c r="D88" s="764"/>
      <c r="E88" s="766" t="s">
        <v>425</v>
      </c>
      <c r="F88" s="766"/>
      <c r="G88" s="766"/>
      <c r="H88" s="766"/>
      <c r="I88" s="766"/>
      <c r="J88" s="766"/>
      <c r="K88" s="766"/>
      <c r="L88" s="766"/>
      <c r="M88" s="766"/>
      <c r="N88" s="766"/>
      <c r="O88" s="582">
        <v>0</v>
      </c>
      <c r="P88" s="763">
        <v>500</v>
      </c>
      <c r="Q88" s="763"/>
      <c r="R88" s="763">
        <v>0</v>
      </c>
      <c r="S88" s="763"/>
      <c r="T88" s="763"/>
      <c r="U88" s="582" t="s">
        <v>294</v>
      </c>
      <c r="V88" s="764"/>
    </row>
    <row r="89" spans="1:22" ht="12" customHeight="1">
      <c r="A89" s="764" t="s">
        <v>426</v>
      </c>
      <c r="B89" s="764"/>
      <c r="C89" s="764"/>
      <c r="D89" s="764"/>
      <c r="E89" s="764" t="s">
        <v>427</v>
      </c>
      <c r="F89" s="764"/>
      <c r="G89" s="764"/>
      <c r="H89" s="764"/>
      <c r="I89" s="764"/>
      <c r="J89" s="764"/>
      <c r="K89" s="764"/>
      <c r="L89" s="764"/>
      <c r="M89" s="764"/>
      <c r="N89" s="764"/>
      <c r="O89" s="583">
        <v>0</v>
      </c>
      <c r="P89" s="765">
        <v>500</v>
      </c>
      <c r="Q89" s="765"/>
      <c r="R89" s="765">
        <v>0</v>
      </c>
      <c r="S89" s="765"/>
      <c r="T89" s="765"/>
      <c r="U89" s="583" t="s">
        <v>294</v>
      </c>
      <c r="V89" s="764"/>
    </row>
    <row r="90" spans="1:22" ht="12.75">
      <c r="A90" s="764" t="s">
        <v>428</v>
      </c>
      <c r="B90" s="764"/>
      <c r="C90" s="764"/>
      <c r="D90" s="764"/>
      <c r="E90" s="766" t="s">
        <v>429</v>
      </c>
      <c r="F90" s="766"/>
      <c r="G90" s="766"/>
      <c r="H90" s="766"/>
      <c r="I90" s="766"/>
      <c r="J90" s="766"/>
      <c r="K90" s="766"/>
      <c r="L90" s="766"/>
      <c r="M90" s="766"/>
      <c r="N90" s="766"/>
      <c r="O90" s="582">
        <v>0</v>
      </c>
      <c r="P90" s="763">
        <v>240.9</v>
      </c>
      <c r="Q90" s="763"/>
      <c r="R90" s="763">
        <v>0</v>
      </c>
      <c r="S90" s="763"/>
      <c r="T90" s="763"/>
      <c r="U90" s="582" t="s">
        <v>294</v>
      </c>
      <c r="V90" s="764"/>
    </row>
    <row r="91" spans="1:22" ht="12" customHeight="1">
      <c r="A91" s="764" t="s">
        <v>430</v>
      </c>
      <c r="B91" s="764"/>
      <c r="C91" s="764"/>
      <c r="D91" s="764"/>
      <c r="E91" s="766" t="s">
        <v>431</v>
      </c>
      <c r="F91" s="766"/>
      <c r="G91" s="766"/>
      <c r="H91" s="766"/>
      <c r="I91" s="766"/>
      <c r="J91" s="766"/>
      <c r="K91" s="766"/>
      <c r="L91" s="766"/>
      <c r="M91" s="766"/>
      <c r="N91" s="766"/>
      <c r="O91" s="582">
        <v>150000</v>
      </c>
      <c r="P91" s="763">
        <v>83522.2</v>
      </c>
      <c r="Q91" s="763"/>
      <c r="R91" s="763">
        <v>0</v>
      </c>
      <c r="S91" s="763"/>
      <c r="T91" s="763"/>
      <c r="U91" s="582">
        <v>55.68</v>
      </c>
      <c r="V91" s="764"/>
    </row>
    <row r="92" spans="1:22" ht="12" customHeight="1">
      <c r="A92" s="764" t="s">
        <v>432</v>
      </c>
      <c r="B92" s="764"/>
      <c r="C92" s="764"/>
      <c r="D92" s="764"/>
      <c r="E92" s="764" t="s">
        <v>433</v>
      </c>
      <c r="F92" s="764"/>
      <c r="G92" s="764"/>
      <c r="H92" s="764"/>
      <c r="I92" s="764"/>
      <c r="J92" s="764"/>
      <c r="K92" s="764"/>
      <c r="L92" s="764"/>
      <c r="M92" s="764"/>
      <c r="N92" s="764"/>
      <c r="O92" s="583">
        <v>0</v>
      </c>
      <c r="P92" s="765">
        <v>83522.2</v>
      </c>
      <c r="Q92" s="765"/>
      <c r="R92" s="765">
        <v>0</v>
      </c>
      <c r="S92" s="765"/>
      <c r="T92" s="765"/>
      <c r="U92" s="583" t="s">
        <v>294</v>
      </c>
      <c r="V92" s="764"/>
    </row>
    <row r="93" spans="1:22" ht="12.75" customHeight="1">
      <c r="A93" s="764" t="s">
        <v>434</v>
      </c>
      <c r="B93" s="764"/>
      <c r="C93" s="764"/>
      <c r="D93" s="764"/>
      <c r="E93" s="766" t="s">
        <v>435</v>
      </c>
      <c r="F93" s="766"/>
      <c r="G93" s="766"/>
      <c r="H93" s="766"/>
      <c r="I93" s="766"/>
      <c r="J93" s="766"/>
      <c r="K93" s="766"/>
      <c r="L93" s="766"/>
      <c r="M93" s="766"/>
      <c r="N93" s="766"/>
      <c r="O93" s="582">
        <v>10000</v>
      </c>
      <c r="P93" s="763">
        <v>57312</v>
      </c>
      <c r="Q93" s="763"/>
      <c r="R93" s="763">
        <v>0</v>
      </c>
      <c r="S93" s="763"/>
      <c r="T93" s="763"/>
      <c r="U93" s="582">
        <v>573.12</v>
      </c>
      <c r="V93" s="764"/>
    </row>
    <row r="94" spans="1:22" ht="12" customHeight="1">
      <c r="A94" s="764" t="s">
        <v>436</v>
      </c>
      <c r="B94" s="764"/>
      <c r="C94" s="764"/>
      <c r="D94" s="764"/>
      <c r="E94" s="764" t="s">
        <v>437</v>
      </c>
      <c r="F94" s="764"/>
      <c r="G94" s="764"/>
      <c r="H94" s="764"/>
      <c r="I94" s="764"/>
      <c r="J94" s="764"/>
      <c r="K94" s="764"/>
      <c r="L94" s="764"/>
      <c r="M94" s="764"/>
      <c r="N94" s="764"/>
      <c r="O94" s="583">
        <v>0</v>
      </c>
      <c r="P94" s="765">
        <v>42312</v>
      </c>
      <c r="Q94" s="765"/>
      <c r="R94" s="765">
        <v>0</v>
      </c>
      <c r="S94" s="765"/>
      <c r="T94" s="765"/>
      <c r="U94" s="583" t="s">
        <v>294</v>
      </c>
      <c r="V94" s="764"/>
    </row>
    <row r="95" spans="1:22" ht="12.75" customHeight="1">
      <c r="A95" s="764" t="s">
        <v>438</v>
      </c>
      <c r="B95" s="764"/>
      <c r="C95" s="764"/>
      <c r="D95" s="764"/>
      <c r="E95" s="764" t="s">
        <v>439</v>
      </c>
      <c r="F95" s="764"/>
      <c r="G95" s="764"/>
      <c r="H95" s="764"/>
      <c r="I95" s="764"/>
      <c r="J95" s="764"/>
      <c r="K95" s="764"/>
      <c r="L95" s="764"/>
      <c r="M95" s="764"/>
      <c r="N95" s="764"/>
      <c r="O95" s="583">
        <v>0</v>
      </c>
      <c r="P95" s="765">
        <v>15000</v>
      </c>
      <c r="Q95" s="765"/>
      <c r="R95" s="765">
        <v>0</v>
      </c>
      <c r="S95" s="765"/>
      <c r="T95" s="765"/>
      <c r="U95" s="583" t="s">
        <v>294</v>
      </c>
      <c r="V95" s="764"/>
    </row>
    <row r="96" spans="1:22" ht="12" customHeight="1">
      <c r="A96" s="764" t="s">
        <v>440</v>
      </c>
      <c r="B96" s="764"/>
      <c r="C96" s="764"/>
      <c r="D96" s="764"/>
      <c r="E96" s="766" t="s">
        <v>441</v>
      </c>
      <c r="F96" s="766"/>
      <c r="G96" s="766"/>
      <c r="H96" s="766"/>
      <c r="I96" s="766"/>
      <c r="J96" s="766"/>
      <c r="K96" s="766"/>
      <c r="L96" s="766"/>
      <c r="M96" s="766"/>
      <c r="N96" s="766"/>
      <c r="O96" s="582">
        <v>80000</v>
      </c>
      <c r="P96" s="763">
        <v>68995</v>
      </c>
      <c r="Q96" s="763"/>
      <c r="R96" s="763">
        <v>0</v>
      </c>
      <c r="S96" s="763"/>
      <c r="T96" s="763"/>
      <c r="U96" s="582">
        <v>86.24</v>
      </c>
      <c r="V96" s="764"/>
    </row>
    <row r="97" spans="1:22" ht="12" customHeight="1">
      <c r="A97" s="764" t="s">
        <v>442</v>
      </c>
      <c r="B97" s="764"/>
      <c r="C97" s="764"/>
      <c r="D97" s="764"/>
      <c r="E97" s="764" t="s">
        <v>443</v>
      </c>
      <c r="F97" s="764"/>
      <c r="G97" s="764"/>
      <c r="H97" s="764"/>
      <c r="I97" s="764"/>
      <c r="J97" s="764"/>
      <c r="K97" s="764"/>
      <c r="L97" s="764"/>
      <c r="M97" s="764"/>
      <c r="N97" s="764"/>
      <c r="O97" s="583">
        <v>0</v>
      </c>
      <c r="P97" s="765">
        <v>68995</v>
      </c>
      <c r="Q97" s="765"/>
      <c r="R97" s="765">
        <v>0</v>
      </c>
      <c r="S97" s="765"/>
      <c r="T97" s="765"/>
      <c r="U97" s="583" t="s">
        <v>294</v>
      </c>
      <c r="V97" s="764"/>
    </row>
    <row r="98" spans="1:22" ht="12" customHeight="1">
      <c r="A98" s="764" t="s">
        <v>444</v>
      </c>
      <c r="B98" s="764"/>
      <c r="C98" s="764"/>
      <c r="D98" s="764"/>
      <c r="E98" s="766" t="s">
        <v>445</v>
      </c>
      <c r="F98" s="766"/>
      <c r="G98" s="766"/>
      <c r="H98" s="766"/>
      <c r="I98" s="766"/>
      <c r="J98" s="766"/>
      <c r="K98" s="766"/>
      <c r="L98" s="766"/>
      <c r="M98" s="766"/>
      <c r="N98" s="766"/>
      <c r="O98" s="582">
        <v>2565000</v>
      </c>
      <c r="P98" s="763">
        <v>5902113.83</v>
      </c>
      <c r="Q98" s="763"/>
      <c r="R98" s="763">
        <v>0</v>
      </c>
      <c r="S98" s="763"/>
      <c r="T98" s="763"/>
      <c r="U98" s="582">
        <v>230.1</v>
      </c>
      <c r="V98" s="764"/>
    </row>
    <row r="99" spans="1:22" ht="12" customHeight="1">
      <c r="A99" s="764" t="s">
        <v>446</v>
      </c>
      <c r="B99" s="764"/>
      <c r="C99" s="764"/>
      <c r="D99" s="764"/>
      <c r="E99" s="764" t="s">
        <v>447</v>
      </c>
      <c r="F99" s="764"/>
      <c r="G99" s="764"/>
      <c r="H99" s="764"/>
      <c r="I99" s="764"/>
      <c r="J99" s="764"/>
      <c r="K99" s="764"/>
      <c r="L99" s="764"/>
      <c r="M99" s="764"/>
      <c r="N99" s="764"/>
      <c r="O99" s="583">
        <v>35000</v>
      </c>
      <c r="P99" s="765">
        <v>277790</v>
      </c>
      <c r="Q99" s="765"/>
      <c r="R99" s="765">
        <v>0</v>
      </c>
      <c r="S99" s="765"/>
      <c r="T99" s="765"/>
      <c r="U99" s="583">
        <v>793.69</v>
      </c>
      <c r="V99" s="764"/>
    </row>
    <row r="100" spans="1:22" ht="12" customHeight="1">
      <c r="A100" s="764" t="s">
        <v>448</v>
      </c>
      <c r="B100" s="764"/>
      <c r="C100" s="764"/>
      <c r="D100" s="764"/>
      <c r="E100" s="764" t="s">
        <v>449</v>
      </c>
      <c r="F100" s="764"/>
      <c r="G100" s="764"/>
      <c r="H100" s="764"/>
      <c r="I100" s="764"/>
      <c r="J100" s="764"/>
      <c r="K100" s="764"/>
      <c r="L100" s="764"/>
      <c r="M100" s="764"/>
      <c r="N100" s="764"/>
      <c r="O100" s="583">
        <v>420000</v>
      </c>
      <c r="P100" s="765">
        <v>530140.12</v>
      </c>
      <c r="Q100" s="765"/>
      <c r="R100" s="765">
        <v>0</v>
      </c>
      <c r="S100" s="765"/>
      <c r="T100" s="765"/>
      <c r="U100" s="583">
        <v>126.22</v>
      </c>
      <c r="V100" s="764"/>
    </row>
    <row r="101" spans="1:22" ht="12" customHeight="1">
      <c r="A101" s="764" t="s">
        <v>450</v>
      </c>
      <c r="B101" s="764"/>
      <c r="C101" s="764"/>
      <c r="D101" s="764" t="s">
        <v>243</v>
      </c>
      <c r="E101" s="764" t="s">
        <v>451</v>
      </c>
      <c r="F101" s="764"/>
      <c r="G101" s="764"/>
      <c r="H101" s="764"/>
      <c r="I101" s="764"/>
      <c r="J101" s="764"/>
      <c r="K101" s="764"/>
      <c r="L101" s="764"/>
      <c r="M101" s="764"/>
      <c r="N101" s="764"/>
      <c r="O101" s="583">
        <v>0</v>
      </c>
      <c r="P101" s="765">
        <v>15.5</v>
      </c>
      <c r="Q101" s="765"/>
      <c r="R101" s="765">
        <v>0</v>
      </c>
      <c r="S101" s="765"/>
      <c r="T101" s="765"/>
      <c r="U101" s="583" t="s">
        <v>294</v>
      </c>
      <c r="V101" s="764" t="s">
        <v>243</v>
      </c>
    </row>
    <row r="102" spans="1:22" ht="12" customHeight="1">
      <c r="A102" s="764" t="s">
        <v>452</v>
      </c>
      <c r="B102" s="764"/>
      <c r="C102" s="764"/>
      <c r="D102" s="764"/>
      <c r="E102" s="764" t="s">
        <v>453</v>
      </c>
      <c r="F102" s="764"/>
      <c r="G102" s="764"/>
      <c r="H102" s="764"/>
      <c r="I102" s="764"/>
      <c r="J102" s="764"/>
      <c r="K102" s="764"/>
      <c r="L102" s="764"/>
      <c r="M102" s="764"/>
      <c r="N102" s="764"/>
      <c r="O102" s="583">
        <v>110000</v>
      </c>
      <c r="P102" s="765">
        <v>21000</v>
      </c>
      <c r="Q102" s="765"/>
      <c r="R102" s="765">
        <v>0</v>
      </c>
      <c r="S102" s="765"/>
      <c r="T102" s="765"/>
      <c r="U102" s="583">
        <v>19.09</v>
      </c>
      <c r="V102" s="764"/>
    </row>
    <row r="103" spans="1:22" ht="12" customHeight="1">
      <c r="A103" s="764" t="s">
        <v>454</v>
      </c>
      <c r="B103" s="764"/>
      <c r="C103" s="764"/>
      <c r="D103" s="764"/>
      <c r="E103" s="764" t="s">
        <v>455</v>
      </c>
      <c r="F103" s="764"/>
      <c r="G103" s="764"/>
      <c r="H103" s="764"/>
      <c r="I103" s="764"/>
      <c r="J103" s="764"/>
      <c r="K103" s="764"/>
      <c r="L103" s="764"/>
      <c r="M103" s="764"/>
      <c r="N103" s="764"/>
      <c r="O103" s="583">
        <v>0</v>
      </c>
      <c r="P103" s="765">
        <v>2885</v>
      </c>
      <c r="Q103" s="765"/>
      <c r="R103" s="765">
        <v>0</v>
      </c>
      <c r="S103" s="765"/>
      <c r="T103" s="765"/>
      <c r="U103" s="583" t="s">
        <v>294</v>
      </c>
      <c r="V103" s="764"/>
    </row>
    <row r="104" spans="1:22" ht="12" customHeight="1">
      <c r="A104" s="764" t="s">
        <v>456</v>
      </c>
      <c r="B104" s="764"/>
      <c r="C104" s="764"/>
      <c r="D104" s="764"/>
      <c r="E104" s="764" t="s">
        <v>457</v>
      </c>
      <c r="F104" s="764"/>
      <c r="G104" s="764"/>
      <c r="H104" s="764"/>
      <c r="I104" s="764"/>
      <c r="J104" s="764"/>
      <c r="K104" s="764"/>
      <c r="L104" s="764"/>
      <c r="M104" s="764"/>
      <c r="N104" s="764"/>
      <c r="O104" s="585">
        <v>0</v>
      </c>
      <c r="P104" s="767">
        <v>514500</v>
      </c>
      <c r="Q104" s="767"/>
      <c r="R104" s="767">
        <v>0</v>
      </c>
      <c r="S104" s="767"/>
      <c r="T104" s="767"/>
      <c r="U104" s="584" t="s">
        <v>294</v>
      </c>
      <c r="V104" s="764"/>
    </row>
    <row r="105" spans="1:22" ht="12" customHeight="1">
      <c r="A105" s="764" t="s">
        <v>458</v>
      </c>
      <c r="B105" s="764"/>
      <c r="C105" s="764"/>
      <c r="D105" s="764"/>
      <c r="E105" s="764" t="s">
        <v>459</v>
      </c>
      <c r="F105" s="764"/>
      <c r="G105" s="764"/>
      <c r="H105" s="764"/>
      <c r="I105" s="764"/>
      <c r="J105" s="764"/>
      <c r="K105" s="764"/>
      <c r="L105" s="764"/>
      <c r="M105" s="764"/>
      <c r="N105" s="764"/>
      <c r="O105" s="585">
        <v>0</v>
      </c>
      <c r="P105" s="767">
        <v>42000</v>
      </c>
      <c r="Q105" s="767"/>
      <c r="R105" s="767">
        <v>0</v>
      </c>
      <c r="S105" s="767"/>
      <c r="T105" s="767"/>
      <c r="U105" s="584" t="s">
        <v>294</v>
      </c>
      <c r="V105" s="764"/>
    </row>
    <row r="106" spans="1:22" ht="12" customHeight="1">
      <c r="A106" s="764" t="s">
        <v>460</v>
      </c>
      <c r="B106" s="764"/>
      <c r="C106" s="764"/>
      <c r="D106" s="764"/>
      <c r="E106" s="764" t="s">
        <v>461</v>
      </c>
      <c r="F106" s="764"/>
      <c r="G106" s="764"/>
      <c r="H106" s="764"/>
      <c r="I106" s="764"/>
      <c r="J106" s="764"/>
      <c r="K106" s="764"/>
      <c r="L106" s="764"/>
      <c r="M106" s="764"/>
      <c r="N106" s="764"/>
      <c r="O106" s="583">
        <v>0</v>
      </c>
      <c r="P106" s="765">
        <v>101601</v>
      </c>
      <c r="Q106" s="765"/>
      <c r="R106" s="765">
        <v>0</v>
      </c>
      <c r="S106" s="765"/>
      <c r="T106" s="765"/>
      <c r="U106" s="583" t="s">
        <v>294</v>
      </c>
      <c r="V106" s="764"/>
    </row>
    <row r="107" spans="1:22" ht="12" customHeight="1">
      <c r="A107" s="764" t="s">
        <v>462</v>
      </c>
      <c r="B107" s="764"/>
      <c r="C107" s="764"/>
      <c r="D107" s="764"/>
      <c r="E107" s="764" t="s">
        <v>463</v>
      </c>
      <c r="F107" s="764"/>
      <c r="G107" s="764"/>
      <c r="H107" s="764"/>
      <c r="I107" s="764"/>
      <c r="J107" s="764"/>
      <c r="K107" s="764"/>
      <c r="L107" s="764"/>
      <c r="M107" s="764"/>
      <c r="N107" s="764"/>
      <c r="O107" s="583">
        <v>105000</v>
      </c>
      <c r="P107" s="765">
        <v>80168</v>
      </c>
      <c r="Q107" s="765"/>
      <c r="R107" s="765">
        <v>0</v>
      </c>
      <c r="S107" s="765"/>
      <c r="T107" s="765"/>
      <c r="U107" s="583">
        <v>76.35</v>
      </c>
      <c r="V107" s="764"/>
    </row>
    <row r="108" spans="1:22" ht="12" customHeight="1">
      <c r="A108" s="764" t="s">
        <v>464</v>
      </c>
      <c r="B108" s="764"/>
      <c r="C108" s="764"/>
      <c r="D108" s="764"/>
      <c r="E108" s="764" t="s">
        <v>663</v>
      </c>
      <c r="F108" s="764"/>
      <c r="G108" s="764"/>
      <c r="H108" s="764"/>
      <c r="I108" s="764"/>
      <c r="J108" s="764"/>
      <c r="K108" s="764"/>
      <c r="L108" s="764"/>
      <c r="M108" s="764"/>
      <c r="N108" s="764"/>
      <c r="O108" s="583">
        <v>0</v>
      </c>
      <c r="P108" s="765">
        <v>2405000</v>
      </c>
      <c r="Q108" s="765"/>
      <c r="R108" s="765">
        <v>0</v>
      </c>
      <c r="S108" s="765"/>
      <c r="T108" s="765"/>
      <c r="U108" s="583" t="s">
        <v>294</v>
      </c>
      <c r="V108" s="764"/>
    </row>
    <row r="109" spans="1:22" ht="12" customHeight="1">
      <c r="A109" s="764" t="s">
        <v>465</v>
      </c>
      <c r="B109" s="764"/>
      <c r="C109" s="764"/>
      <c r="D109" s="764"/>
      <c r="E109" s="764" t="s">
        <v>466</v>
      </c>
      <c r="F109" s="764"/>
      <c r="G109" s="764"/>
      <c r="H109" s="764"/>
      <c r="I109" s="764"/>
      <c r="J109" s="764"/>
      <c r="K109" s="764"/>
      <c r="L109" s="764"/>
      <c r="M109" s="764"/>
      <c r="N109" s="764"/>
      <c r="O109" s="583">
        <v>25000</v>
      </c>
      <c r="P109" s="765">
        <v>6555</v>
      </c>
      <c r="Q109" s="765"/>
      <c r="R109" s="765">
        <v>0</v>
      </c>
      <c r="S109" s="765"/>
      <c r="T109" s="765"/>
      <c r="U109" s="583">
        <v>26.22</v>
      </c>
      <c r="V109" s="764"/>
    </row>
    <row r="110" spans="1:22" ht="12" customHeight="1">
      <c r="A110" s="764" t="s">
        <v>467</v>
      </c>
      <c r="B110" s="764"/>
      <c r="C110" s="764"/>
      <c r="D110" s="764"/>
      <c r="E110" s="764" t="s">
        <v>468</v>
      </c>
      <c r="F110" s="764"/>
      <c r="G110" s="764"/>
      <c r="H110" s="764"/>
      <c r="I110" s="764"/>
      <c r="J110" s="764"/>
      <c r="K110" s="764"/>
      <c r="L110" s="764"/>
      <c r="M110" s="764"/>
      <c r="N110" s="764"/>
      <c r="O110" s="583">
        <v>0</v>
      </c>
      <c r="P110" s="765">
        <v>37442</v>
      </c>
      <c r="Q110" s="765"/>
      <c r="R110" s="765">
        <v>0</v>
      </c>
      <c r="S110" s="765"/>
      <c r="T110" s="765"/>
      <c r="U110" s="583" t="s">
        <v>294</v>
      </c>
      <c r="V110" s="764"/>
    </row>
    <row r="111" spans="1:22" ht="12" customHeight="1">
      <c r="A111" s="764" t="s">
        <v>469</v>
      </c>
      <c r="B111" s="764"/>
      <c r="C111" s="764"/>
      <c r="D111" s="764"/>
      <c r="E111" s="764" t="s">
        <v>470</v>
      </c>
      <c r="F111" s="764"/>
      <c r="G111" s="764"/>
      <c r="H111" s="764"/>
      <c r="I111" s="764"/>
      <c r="J111" s="764"/>
      <c r="K111" s="764"/>
      <c r="L111" s="764"/>
      <c r="M111" s="764"/>
      <c r="N111" s="764"/>
      <c r="O111" s="583">
        <v>102000</v>
      </c>
      <c r="P111" s="765">
        <v>113960</v>
      </c>
      <c r="Q111" s="765"/>
      <c r="R111" s="765">
        <v>0</v>
      </c>
      <c r="S111" s="765"/>
      <c r="T111" s="765"/>
      <c r="U111" s="583">
        <v>111.73</v>
      </c>
      <c r="V111" s="764"/>
    </row>
    <row r="112" spans="1:22" ht="12" customHeight="1">
      <c r="A112" s="764" t="s">
        <v>471</v>
      </c>
      <c r="B112" s="764"/>
      <c r="C112" s="764"/>
      <c r="D112" s="764"/>
      <c r="E112" s="764" t="s">
        <v>472</v>
      </c>
      <c r="F112" s="764"/>
      <c r="G112" s="764"/>
      <c r="H112" s="764"/>
      <c r="I112" s="764"/>
      <c r="J112" s="764"/>
      <c r="K112" s="764"/>
      <c r="L112" s="764"/>
      <c r="M112" s="764"/>
      <c r="N112" s="764"/>
      <c r="O112" s="583">
        <v>270000</v>
      </c>
      <c r="P112" s="765">
        <v>172912</v>
      </c>
      <c r="Q112" s="765"/>
      <c r="R112" s="765">
        <v>0</v>
      </c>
      <c r="S112" s="765"/>
      <c r="T112" s="765"/>
      <c r="U112" s="583">
        <v>64.04</v>
      </c>
      <c r="V112" s="764"/>
    </row>
    <row r="113" spans="1:22" ht="12" customHeight="1">
      <c r="A113" s="764" t="s">
        <v>473</v>
      </c>
      <c r="B113" s="764"/>
      <c r="C113" s="764"/>
      <c r="D113" s="764"/>
      <c r="E113" s="764" t="s">
        <v>474</v>
      </c>
      <c r="F113" s="764"/>
      <c r="G113" s="764"/>
      <c r="H113" s="764"/>
      <c r="I113" s="764"/>
      <c r="J113" s="764"/>
      <c r="K113" s="764"/>
      <c r="L113" s="764"/>
      <c r="M113" s="764"/>
      <c r="N113" s="764"/>
      <c r="O113" s="583">
        <v>53000</v>
      </c>
      <c r="P113" s="765">
        <v>54642</v>
      </c>
      <c r="Q113" s="765"/>
      <c r="R113" s="765">
        <v>0</v>
      </c>
      <c r="S113" s="765"/>
      <c r="T113" s="765"/>
      <c r="U113" s="583">
        <v>103.1</v>
      </c>
      <c r="V113" s="764"/>
    </row>
    <row r="114" spans="1:22" ht="12" customHeight="1">
      <c r="A114" s="764" t="s">
        <v>475</v>
      </c>
      <c r="B114" s="764"/>
      <c r="C114" s="764"/>
      <c r="D114" s="764"/>
      <c r="E114" s="764" t="s">
        <v>476</v>
      </c>
      <c r="F114" s="764"/>
      <c r="G114" s="764"/>
      <c r="H114" s="764"/>
      <c r="I114" s="764"/>
      <c r="J114" s="764"/>
      <c r="K114" s="764"/>
      <c r="L114" s="764"/>
      <c r="M114" s="764"/>
      <c r="N114" s="764"/>
      <c r="O114" s="583">
        <v>100000</v>
      </c>
      <c r="P114" s="765">
        <v>83275.22</v>
      </c>
      <c r="Q114" s="765"/>
      <c r="R114" s="765">
        <v>0</v>
      </c>
      <c r="S114" s="765"/>
      <c r="T114" s="765"/>
      <c r="U114" s="583">
        <v>83.28</v>
      </c>
      <c r="V114" s="764"/>
    </row>
    <row r="115" spans="1:22" ht="12" customHeight="1">
      <c r="A115" s="764" t="s">
        <v>477</v>
      </c>
      <c r="B115" s="764"/>
      <c r="C115" s="764"/>
      <c r="D115" s="764"/>
      <c r="E115" s="764" t="s">
        <v>478</v>
      </c>
      <c r="F115" s="764"/>
      <c r="G115" s="764"/>
      <c r="H115" s="764"/>
      <c r="I115" s="764"/>
      <c r="J115" s="764"/>
      <c r="K115" s="764"/>
      <c r="L115" s="764"/>
      <c r="M115" s="764"/>
      <c r="N115" s="764"/>
      <c r="O115" s="583">
        <v>45000</v>
      </c>
      <c r="P115" s="765">
        <v>61606.97</v>
      </c>
      <c r="Q115" s="765"/>
      <c r="R115" s="765">
        <v>0</v>
      </c>
      <c r="S115" s="765"/>
      <c r="T115" s="765"/>
      <c r="U115" s="583">
        <v>136.9</v>
      </c>
      <c r="V115" s="764"/>
    </row>
    <row r="116" spans="1:22" ht="12" customHeight="1">
      <c r="A116" s="764" t="s">
        <v>479</v>
      </c>
      <c r="B116" s="764"/>
      <c r="C116" s="764"/>
      <c r="D116" s="764"/>
      <c r="E116" s="764" t="s">
        <v>480</v>
      </c>
      <c r="F116" s="764"/>
      <c r="G116" s="764"/>
      <c r="H116" s="764"/>
      <c r="I116" s="764"/>
      <c r="J116" s="764"/>
      <c r="K116" s="764"/>
      <c r="L116" s="764"/>
      <c r="M116" s="764"/>
      <c r="N116" s="764"/>
      <c r="O116" s="583">
        <v>0</v>
      </c>
      <c r="P116" s="765">
        <v>240</v>
      </c>
      <c r="Q116" s="765"/>
      <c r="R116" s="765">
        <v>0</v>
      </c>
      <c r="S116" s="765"/>
      <c r="T116" s="765"/>
      <c r="U116" s="583" t="s">
        <v>294</v>
      </c>
      <c r="V116" s="764"/>
    </row>
    <row r="117" spans="1:22" ht="12" customHeight="1">
      <c r="A117" s="764" t="s">
        <v>481</v>
      </c>
      <c r="B117" s="764"/>
      <c r="C117" s="764"/>
      <c r="D117" s="764"/>
      <c r="E117" s="764" t="s">
        <v>482</v>
      </c>
      <c r="F117" s="764"/>
      <c r="G117" s="764"/>
      <c r="H117" s="764"/>
      <c r="I117" s="764"/>
      <c r="J117" s="764"/>
      <c r="K117" s="764"/>
      <c r="L117" s="764"/>
      <c r="M117" s="764"/>
      <c r="N117" s="764"/>
      <c r="O117" s="583">
        <v>0</v>
      </c>
      <c r="P117" s="765">
        <v>7783</v>
      </c>
      <c r="Q117" s="765"/>
      <c r="R117" s="765">
        <v>0</v>
      </c>
      <c r="S117" s="765"/>
      <c r="T117" s="765"/>
      <c r="U117" s="583" t="s">
        <v>294</v>
      </c>
      <c r="V117" s="764"/>
    </row>
    <row r="118" spans="1:22" ht="12" customHeight="1">
      <c r="A118" s="764" t="s">
        <v>483</v>
      </c>
      <c r="B118" s="764"/>
      <c r="C118" s="764"/>
      <c r="D118" s="764"/>
      <c r="E118" s="764" t="s">
        <v>484</v>
      </c>
      <c r="F118" s="764"/>
      <c r="G118" s="764"/>
      <c r="H118" s="764"/>
      <c r="I118" s="764"/>
      <c r="J118" s="764"/>
      <c r="K118" s="764"/>
      <c r="L118" s="764"/>
      <c r="M118" s="764"/>
      <c r="N118" s="764"/>
      <c r="O118" s="583">
        <v>0</v>
      </c>
      <c r="P118" s="765">
        <v>827.11</v>
      </c>
      <c r="Q118" s="765"/>
      <c r="R118" s="765">
        <v>0</v>
      </c>
      <c r="S118" s="765"/>
      <c r="T118" s="765"/>
      <c r="U118" s="583" t="s">
        <v>294</v>
      </c>
      <c r="V118" s="764"/>
    </row>
    <row r="119" spans="1:22" ht="12.75" customHeight="1">
      <c r="A119" s="764" t="s">
        <v>485</v>
      </c>
      <c r="B119" s="764"/>
      <c r="C119" s="764"/>
      <c r="D119" s="764"/>
      <c r="E119" s="764" t="s">
        <v>486</v>
      </c>
      <c r="F119" s="764"/>
      <c r="G119" s="764"/>
      <c r="H119" s="764"/>
      <c r="I119" s="764"/>
      <c r="J119" s="764"/>
      <c r="K119" s="764"/>
      <c r="L119" s="764"/>
      <c r="M119" s="764"/>
      <c r="N119" s="764"/>
      <c r="O119" s="583">
        <v>1300000</v>
      </c>
      <c r="P119" s="765">
        <v>194197</v>
      </c>
      <c r="Q119" s="765"/>
      <c r="R119" s="765">
        <v>0</v>
      </c>
      <c r="S119" s="765"/>
      <c r="T119" s="765"/>
      <c r="U119" s="583">
        <v>14.94</v>
      </c>
      <c r="V119" s="764"/>
    </row>
    <row r="120" spans="1:22" ht="12" customHeight="1">
      <c r="A120" s="764" t="s">
        <v>487</v>
      </c>
      <c r="B120" s="764"/>
      <c r="C120" s="764"/>
      <c r="D120" s="764"/>
      <c r="E120" s="764" t="s">
        <v>488</v>
      </c>
      <c r="F120" s="764"/>
      <c r="G120" s="764"/>
      <c r="H120" s="764"/>
      <c r="I120" s="764"/>
      <c r="J120" s="764"/>
      <c r="K120" s="764"/>
      <c r="L120" s="764"/>
      <c r="M120" s="764"/>
      <c r="N120" s="764"/>
      <c r="O120" s="583">
        <v>0</v>
      </c>
      <c r="P120" s="765">
        <v>932631.83</v>
      </c>
      <c r="Q120" s="765"/>
      <c r="R120" s="765">
        <v>0</v>
      </c>
      <c r="S120" s="765"/>
      <c r="T120" s="765"/>
      <c r="U120" s="583" t="s">
        <v>294</v>
      </c>
      <c r="V120" s="764"/>
    </row>
    <row r="121" spans="1:22" ht="12" customHeight="1">
      <c r="A121" s="764" t="s">
        <v>489</v>
      </c>
      <c r="B121" s="764"/>
      <c r="C121" s="764"/>
      <c r="D121" s="764"/>
      <c r="E121" s="764" t="s">
        <v>490</v>
      </c>
      <c r="F121" s="764"/>
      <c r="G121" s="764"/>
      <c r="H121" s="764"/>
      <c r="I121" s="764"/>
      <c r="J121" s="764"/>
      <c r="K121" s="764"/>
      <c r="L121" s="764"/>
      <c r="M121" s="764"/>
      <c r="N121" s="764"/>
      <c r="O121" s="583">
        <v>0</v>
      </c>
      <c r="P121" s="765">
        <v>258222.08</v>
      </c>
      <c r="Q121" s="765"/>
      <c r="R121" s="765">
        <v>0</v>
      </c>
      <c r="S121" s="765"/>
      <c r="T121" s="765"/>
      <c r="U121" s="583" t="s">
        <v>294</v>
      </c>
      <c r="V121" s="764"/>
    </row>
    <row r="122" spans="1:22" ht="12.75" customHeight="1">
      <c r="A122" s="764" t="s">
        <v>491</v>
      </c>
      <c r="B122" s="764"/>
      <c r="C122" s="764"/>
      <c r="D122" s="764"/>
      <c r="E122" s="766" t="s">
        <v>492</v>
      </c>
      <c r="F122" s="766"/>
      <c r="G122" s="766"/>
      <c r="H122" s="766"/>
      <c r="I122" s="766"/>
      <c r="J122" s="766"/>
      <c r="K122" s="766"/>
      <c r="L122" s="766"/>
      <c r="M122" s="766"/>
      <c r="N122" s="766"/>
      <c r="O122" s="582">
        <v>1120000</v>
      </c>
      <c r="P122" s="763">
        <v>17033639.31</v>
      </c>
      <c r="Q122" s="763"/>
      <c r="R122" s="763">
        <v>0</v>
      </c>
      <c r="S122" s="763"/>
      <c r="T122" s="763"/>
      <c r="U122" s="582">
        <v>1520.86</v>
      </c>
      <c r="V122" s="764"/>
    </row>
    <row r="123" spans="1:22" ht="12.75">
      <c r="A123" s="764" t="s">
        <v>493</v>
      </c>
      <c r="B123" s="764"/>
      <c r="C123" s="764"/>
      <c r="D123" s="764"/>
      <c r="E123" s="764" t="s">
        <v>494</v>
      </c>
      <c r="F123" s="764"/>
      <c r="G123" s="764"/>
      <c r="H123" s="764"/>
      <c r="I123" s="764"/>
      <c r="J123" s="764"/>
      <c r="K123" s="764"/>
      <c r="L123" s="764"/>
      <c r="M123" s="764"/>
      <c r="N123" s="764"/>
      <c r="O123" s="583">
        <v>0</v>
      </c>
      <c r="P123" s="765">
        <v>1399656.64</v>
      </c>
      <c r="Q123" s="765"/>
      <c r="R123" s="765">
        <v>0</v>
      </c>
      <c r="S123" s="765"/>
      <c r="T123" s="765"/>
      <c r="U123" s="583" t="s">
        <v>294</v>
      </c>
      <c r="V123" s="764"/>
    </row>
    <row r="124" spans="1:22" ht="13.5" customHeight="1">
      <c r="A124" s="764" t="s">
        <v>495</v>
      </c>
      <c r="B124" s="764"/>
      <c r="C124" s="764"/>
      <c r="D124" s="764"/>
      <c r="E124" s="764" t="s">
        <v>496</v>
      </c>
      <c r="F124" s="764"/>
      <c r="G124" s="764"/>
      <c r="H124" s="764"/>
      <c r="I124" s="764"/>
      <c r="J124" s="764"/>
      <c r="K124" s="764"/>
      <c r="L124" s="764"/>
      <c r="M124" s="764"/>
      <c r="N124" s="764"/>
      <c r="O124" s="583">
        <v>0</v>
      </c>
      <c r="P124" s="765">
        <v>15633982.67</v>
      </c>
      <c r="Q124" s="765"/>
      <c r="R124" s="765">
        <v>0</v>
      </c>
      <c r="S124" s="765"/>
      <c r="T124" s="765"/>
      <c r="U124" s="583" t="s">
        <v>294</v>
      </c>
      <c r="V124" s="764"/>
    </row>
    <row r="125" spans="1:22" ht="12.75">
      <c r="A125" s="764" t="s">
        <v>497</v>
      </c>
      <c r="B125" s="764"/>
      <c r="C125" s="764"/>
      <c r="D125" s="764"/>
      <c r="E125" s="766" t="s">
        <v>498</v>
      </c>
      <c r="F125" s="766"/>
      <c r="G125" s="766"/>
      <c r="H125" s="766"/>
      <c r="I125" s="766"/>
      <c r="J125" s="766"/>
      <c r="K125" s="766"/>
      <c r="L125" s="766"/>
      <c r="M125" s="766"/>
      <c r="N125" s="766"/>
      <c r="O125" s="582">
        <v>312438</v>
      </c>
      <c r="P125" s="763">
        <v>0</v>
      </c>
      <c r="Q125" s="763"/>
      <c r="R125" s="763">
        <v>0</v>
      </c>
      <c r="S125" s="763"/>
      <c r="T125" s="763"/>
      <c r="U125" s="582">
        <v>0</v>
      </c>
      <c r="V125" s="764"/>
    </row>
    <row r="126" spans="1:22" ht="12.75" customHeight="1" thickBot="1">
      <c r="A126" s="579"/>
      <c r="B126" s="579"/>
      <c r="C126" s="579"/>
      <c r="D126" s="764"/>
      <c r="E126" s="581"/>
      <c r="F126" s="581"/>
      <c r="G126" s="581"/>
      <c r="H126" s="581"/>
      <c r="I126" s="581"/>
      <c r="J126" s="581"/>
      <c r="K126" s="581"/>
      <c r="L126" s="581"/>
      <c r="M126" s="581"/>
      <c r="N126" s="581"/>
      <c r="O126" s="582"/>
      <c r="P126" s="582"/>
      <c r="Q126" s="582"/>
      <c r="R126" s="582"/>
      <c r="S126" s="582"/>
      <c r="T126" s="582"/>
      <c r="U126" s="582"/>
      <c r="V126" s="764"/>
    </row>
    <row r="127" spans="1:22" ht="16.5" customHeight="1" thickBot="1">
      <c r="A127" s="764" t="s">
        <v>243</v>
      </c>
      <c r="B127" s="764"/>
      <c r="C127" s="764"/>
      <c r="D127" s="764"/>
      <c r="E127" s="772" t="s">
        <v>180</v>
      </c>
      <c r="F127" s="773"/>
      <c r="G127" s="773"/>
      <c r="H127" s="773"/>
      <c r="I127" s="773"/>
      <c r="J127" s="773"/>
      <c r="K127" s="773"/>
      <c r="L127" s="773"/>
      <c r="M127" s="773"/>
      <c r="N127" s="773"/>
      <c r="O127" s="588">
        <v>72680015</v>
      </c>
      <c r="P127" s="768">
        <v>90480851.75</v>
      </c>
      <c r="Q127" s="768"/>
      <c r="R127" s="768">
        <v>0</v>
      </c>
      <c r="S127" s="768"/>
      <c r="T127" s="768"/>
      <c r="U127" s="589">
        <f>P127/O127*100</f>
        <v>124.49206532222097</v>
      </c>
      <c r="V127" s="764"/>
    </row>
    <row r="128" spans="1:22" ht="12.75" customHeight="1">
      <c r="A128" s="764" t="s">
        <v>243</v>
      </c>
      <c r="B128" s="764"/>
      <c r="C128" s="764"/>
      <c r="D128" s="764"/>
      <c r="E128" s="764" t="s">
        <v>243</v>
      </c>
      <c r="F128" s="764"/>
      <c r="G128" s="764"/>
      <c r="H128" s="764"/>
      <c r="I128" s="764"/>
      <c r="J128" s="764"/>
      <c r="K128" s="764"/>
      <c r="L128" s="764"/>
      <c r="M128" s="764"/>
      <c r="N128" s="764"/>
      <c r="O128" s="579" t="s">
        <v>243</v>
      </c>
      <c r="P128" s="764" t="s">
        <v>243</v>
      </c>
      <c r="Q128" s="764"/>
      <c r="R128" s="764" t="s">
        <v>243</v>
      </c>
      <c r="S128" s="764"/>
      <c r="T128" s="764"/>
      <c r="U128" s="764" t="s">
        <v>243</v>
      </c>
      <c r="V128" s="764"/>
    </row>
    <row r="129" spans="1:22" ht="12" customHeight="1">
      <c r="A129" s="769" t="s">
        <v>499</v>
      </c>
      <c r="B129" s="769"/>
      <c r="C129" s="769"/>
      <c r="D129" s="769"/>
      <c r="E129" s="769"/>
      <c r="F129" s="769"/>
      <c r="G129" s="769"/>
      <c r="H129" s="769"/>
      <c r="I129" s="769"/>
      <c r="J129" s="769"/>
      <c r="K129" s="769"/>
      <c r="L129" s="769"/>
      <c r="M129" s="769"/>
      <c r="N129" s="769"/>
      <c r="O129" s="769"/>
      <c r="P129" s="769"/>
      <c r="Q129" s="769"/>
      <c r="R129" s="769"/>
      <c r="S129" s="769"/>
      <c r="T129" s="769"/>
      <c r="U129" s="764"/>
      <c r="V129" s="764"/>
    </row>
    <row r="130" spans="1:22" ht="12" customHeight="1">
      <c r="A130" s="764" t="s">
        <v>243</v>
      </c>
      <c r="B130" s="764"/>
      <c r="C130" s="764"/>
      <c r="D130" s="764"/>
      <c r="E130" s="764"/>
      <c r="F130" s="764"/>
      <c r="G130" s="764"/>
      <c r="H130" s="764"/>
      <c r="I130" s="764"/>
      <c r="J130" s="764"/>
      <c r="K130" s="764"/>
      <c r="L130" s="764"/>
      <c r="M130" s="764"/>
      <c r="N130" s="764"/>
      <c r="O130" s="764"/>
      <c r="P130" s="764"/>
      <c r="Q130" s="764"/>
      <c r="R130" s="764"/>
      <c r="S130" s="764"/>
      <c r="T130" s="764"/>
      <c r="U130" s="764"/>
      <c r="V130" s="764"/>
    </row>
    <row r="131" spans="1:22" ht="12" customHeight="1">
      <c r="A131" s="764" t="s">
        <v>500</v>
      </c>
      <c r="B131" s="764"/>
      <c r="C131" s="764"/>
      <c r="D131" s="764" t="s">
        <v>243</v>
      </c>
      <c r="E131" s="766" t="s">
        <v>501</v>
      </c>
      <c r="F131" s="766"/>
      <c r="G131" s="766"/>
      <c r="H131" s="766"/>
      <c r="I131" s="766"/>
      <c r="J131" s="766"/>
      <c r="K131" s="766"/>
      <c r="L131" s="766"/>
      <c r="M131" s="766"/>
      <c r="N131" s="766"/>
      <c r="O131" s="582">
        <v>0</v>
      </c>
      <c r="P131" s="763">
        <v>363.64</v>
      </c>
      <c r="Q131" s="763"/>
      <c r="R131" s="763">
        <v>0</v>
      </c>
      <c r="S131" s="763"/>
      <c r="T131" s="763"/>
      <c r="U131" s="582" t="s">
        <v>294</v>
      </c>
      <c r="V131" s="764"/>
    </row>
    <row r="132" spans="1:22" ht="12" customHeight="1">
      <c r="A132" s="764" t="s">
        <v>502</v>
      </c>
      <c r="B132" s="764"/>
      <c r="C132" s="764"/>
      <c r="D132" s="764"/>
      <c r="E132" s="764" t="s">
        <v>503</v>
      </c>
      <c r="F132" s="764"/>
      <c r="G132" s="764"/>
      <c r="H132" s="764"/>
      <c r="I132" s="764"/>
      <c r="J132" s="764"/>
      <c r="K132" s="764"/>
      <c r="L132" s="764"/>
      <c r="M132" s="764"/>
      <c r="N132" s="764"/>
      <c r="O132" s="583">
        <v>0</v>
      </c>
      <c r="P132" s="765">
        <v>363.64</v>
      </c>
      <c r="Q132" s="765"/>
      <c r="R132" s="765">
        <v>0</v>
      </c>
      <c r="S132" s="765"/>
      <c r="T132" s="765"/>
      <c r="U132" s="583" t="s">
        <v>294</v>
      </c>
      <c r="V132" s="764"/>
    </row>
    <row r="133" spans="1:22" ht="12" customHeight="1">
      <c r="A133" s="764" t="s">
        <v>504</v>
      </c>
      <c r="B133" s="764"/>
      <c r="C133" s="764"/>
      <c r="D133" s="764"/>
      <c r="E133" s="766" t="s">
        <v>505</v>
      </c>
      <c r="F133" s="766"/>
      <c r="G133" s="766"/>
      <c r="H133" s="766"/>
      <c r="I133" s="766"/>
      <c r="J133" s="766"/>
      <c r="K133" s="766"/>
      <c r="L133" s="766"/>
      <c r="M133" s="766"/>
      <c r="N133" s="766"/>
      <c r="O133" s="582">
        <v>2043300</v>
      </c>
      <c r="P133" s="763">
        <v>2031170.8</v>
      </c>
      <c r="Q133" s="763"/>
      <c r="R133" s="763">
        <v>0</v>
      </c>
      <c r="S133" s="763"/>
      <c r="T133" s="763"/>
      <c r="U133" s="582">
        <v>99.41</v>
      </c>
      <c r="V133" s="764"/>
    </row>
    <row r="134" spans="1:22" ht="12" customHeight="1">
      <c r="A134" s="764" t="s">
        <v>506</v>
      </c>
      <c r="B134" s="764"/>
      <c r="C134" s="764"/>
      <c r="D134" s="764" t="s">
        <v>243</v>
      </c>
      <c r="E134" s="764" t="s">
        <v>507</v>
      </c>
      <c r="F134" s="764"/>
      <c r="G134" s="764"/>
      <c r="H134" s="764"/>
      <c r="I134" s="764"/>
      <c r="J134" s="764"/>
      <c r="K134" s="764"/>
      <c r="L134" s="764"/>
      <c r="M134" s="764"/>
      <c r="N134" s="764"/>
      <c r="O134" s="583">
        <v>0</v>
      </c>
      <c r="P134" s="765">
        <v>78338.13</v>
      </c>
      <c r="Q134" s="765"/>
      <c r="R134" s="765">
        <v>0</v>
      </c>
      <c r="S134" s="765"/>
      <c r="T134" s="765"/>
      <c r="U134" s="583" t="s">
        <v>294</v>
      </c>
      <c r="V134" s="764" t="s">
        <v>243</v>
      </c>
    </row>
    <row r="135" spans="1:22" ht="12" customHeight="1">
      <c r="A135" s="764" t="s">
        <v>508</v>
      </c>
      <c r="B135" s="764"/>
      <c r="C135" s="764"/>
      <c r="D135" s="764"/>
      <c r="E135" s="764" t="s">
        <v>509</v>
      </c>
      <c r="F135" s="764"/>
      <c r="G135" s="764"/>
      <c r="H135" s="764"/>
      <c r="I135" s="764"/>
      <c r="J135" s="764"/>
      <c r="K135" s="764"/>
      <c r="L135" s="764"/>
      <c r="M135" s="764"/>
      <c r="N135" s="764"/>
      <c r="O135" s="583">
        <v>0</v>
      </c>
      <c r="P135" s="765">
        <v>28400.92</v>
      </c>
      <c r="Q135" s="765"/>
      <c r="R135" s="765">
        <v>0</v>
      </c>
      <c r="S135" s="765"/>
      <c r="T135" s="765"/>
      <c r="U135" s="583" t="s">
        <v>294</v>
      </c>
      <c r="V135" s="764"/>
    </row>
    <row r="136" spans="1:22" ht="12.75">
      <c r="A136" s="764" t="s">
        <v>510</v>
      </c>
      <c r="B136" s="764"/>
      <c r="C136" s="764"/>
      <c r="D136" s="764"/>
      <c r="E136" s="764" t="s">
        <v>511</v>
      </c>
      <c r="F136" s="764"/>
      <c r="G136" s="764"/>
      <c r="H136" s="764"/>
      <c r="I136" s="764"/>
      <c r="J136" s="764"/>
      <c r="K136" s="764"/>
      <c r="L136" s="764"/>
      <c r="M136" s="764"/>
      <c r="N136" s="764"/>
      <c r="O136" s="583">
        <v>0</v>
      </c>
      <c r="P136" s="765">
        <v>1283180</v>
      </c>
      <c r="Q136" s="765"/>
      <c r="R136" s="765">
        <v>0</v>
      </c>
      <c r="S136" s="765"/>
      <c r="T136" s="765"/>
      <c r="U136" s="583" t="s">
        <v>294</v>
      </c>
      <c r="V136" s="764"/>
    </row>
    <row r="137" spans="1:22" ht="12" customHeight="1">
      <c r="A137" s="764" t="s">
        <v>512</v>
      </c>
      <c r="B137" s="764"/>
      <c r="C137" s="764"/>
      <c r="D137" s="764"/>
      <c r="E137" s="764" t="s">
        <v>513</v>
      </c>
      <c r="F137" s="764"/>
      <c r="G137" s="764"/>
      <c r="H137" s="764"/>
      <c r="I137" s="764"/>
      <c r="J137" s="764"/>
      <c r="K137" s="764"/>
      <c r="L137" s="764"/>
      <c r="M137" s="764"/>
      <c r="N137" s="764"/>
      <c r="O137" s="583">
        <v>0</v>
      </c>
      <c r="P137" s="765">
        <v>4516.43</v>
      </c>
      <c r="Q137" s="765"/>
      <c r="R137" s="765">
        <v>0</v>
      </c>
      <c r="S137" s="765"/>
      <c r="T137" s="765"/>
      <c r="U137" s="583" t="s">
        <v>294</v>
      </c>
      <c r="V137" s="764"/>
    </row>
    <row r="138" spans="1:22" ht="12" customHeight="1">
      <c r="A138" s="764" t="s">
        <v>514</v>
      </c>
      <c r="B138" s="764"/>
      <c r="C138" s="764"/>
      <c r="D138" s="764"/>
      <c r="E138" s="764" t="s">
        <v>515</v>
      </c>
      <c r="F138" s="764"/>
      <c r="G138" s="764"/>
      <c r="H138" s="764"/>
      <c r="I138" s="764"/>
      <c r="J138" s="764"/>
      <c r="K138" s="764"/>
      <c r="L138" s="764"/>
      <c r="M138" s="764"/>
      <c r="N138" s="764"/>
      <c r="O138" s="583">
        <v>0</v>
      </c>
      <c r="P138" s="765">
        <v>226063.75</v>
      </c>
      <c r="Q138" s="765"/>
      <c r="R138" s="765">
        <v>0</v>
      </c>
      <c r="S138" s="765"/>
      <c r="T138" s="765"/>
      <c r="U138" s="583" t="s">
        <v>294</v>
      </c>
      <c r="V138" s="764"/>
    </row>
    <row r="139" spans="1:22" ht="12.75" customHeight="1">
      <c r="A139" s="764" t="s">
        <v>516</v>
      </c>
      <c r="B139" s="764"/>
      <c r="C139" s="764"/>
      <c r="D139" s="764"/>
      <c r="E139" s="764" t="s">
        <v>517</v>
      </c>
      <c r="F139" s="764"/>
      <c r="G139" s="764"/>
      <c r="H139" s="764"/>
      <c r="I139" s="764"/>
      <c r="J139" s="764"/>
      <c r="K139" s="764"/>
      <c r="L139" s="764"/>
      <c r="M139" s="764"/>
      <c r="N139" s="764"/>
      <c r="O139" s="583">
        <v>0</v>
      </c>
      <c r="P139" s="765">
        <v>237107.18</v>
      </c>
      <c r="Q139" s="765"/>
      <c r="R139" s="765">
        <v>0</v>
      </c>
      <c r="S139" s="765"/>
      <c r="T139" s="765"/>
      <c r="U139" s="583" t="s">
        <v>294</v>
      </c>
      <c r="V139" s="764"/>
    </row>
    <row r="140" spans="1:22" ht="12" customHeight="1">
      <c r="A140" s="764" t="s">
        <v>518</v>
      </c>
      <c r="B140" s="764"/>
      <c r="C140" s="764"/>
      <c r="D140" s="764"/>
      <c r="E140" s="764" t="s">
        <v>519</v>
      </c>
      <c r="F140" s="764"/>
      <c r="G140" s="764"/>
      <c r="H140" s="764"/>
      <c r="I140" s="764"/>
      <c r="J140" s="764"/>
      <c r="K140" s="764"/>
      <c r="L140" s="764"/>
      <c r="M140" s="764"/>
      <c r="N140" s="764"/>
      <c r="O140" s="583">
        <v>0</v>
      </c>
      <c r="P140" s="765">
        <v>173564.39</v>
      </c>
      <c r="Q140" s="765"/>
      <c r="R140" s="765">
        <v>0</v>
      </c>
      <c r="S140" s="765"/>
      <c r="T140" s="765"/>
      <c r="U140" s="583" t="s">
        <v>294</v>
      </c>
      <c r="V140" s="764"/>
    </row>
    <row r="141" spans="1:22" ht="12.75" customHeight="1">
      <c r="A141" s="764" t="s">
        <v>520</v>
      </c>
      <c r="B141" s="764"/>
      <c r="C141" s="764"/>
      <c r="D141" s="764"/>
      <c r="E141" s="766" t="s">
        <v>521</v>
      </c>
      <c r="F141" s="766"/>
      <c r="G141" s="766"/>
      <c r="H141" s="766"/>
      <c r="I141" s="766"/>
      <c r="J141" s="766"/>
      <c r="K141" s="766"/>
      <c r="L141" s="766"/>
      <c r="M141" s="766"/>
      <c r="N141" s="766"/>
      <c r="O141" s="582">
        <v>0</v>
      </c>
      <c r="P141" s="763">
        <v>430443.73</v>
      </c>
      <c r="Q141" s="763"/>
      <c r="R141" s="763">
        <v>0</v>
      </c>
      <c r="S141" s="763"/>
      <c r="T141" s="763"/>
      <c r="U141" s="582" t="s">
        <v>294</v>
      </c>
      <c r="V141" s="764"/>
    </row>
    <row r="142" spans="1:22" ht="12" customHeight="1">
      <c r="A142" s="764" t="s">
        <v>522</v>
      </c>
      <c r="B142" s="764"/>
      <c r="C142" s="764"/>
      <c r="D142" s="764"/>
      <c r="E142" s="764" t="s">
        <v>523</v>
      </c>
      <c r="F142" s="764"/>
      <c r="G142" s="764"/>
      <c r="H142" s="764"/>
      <c r="I142" s="764"/>
      <c r="J142" s="764"/>
      <c r="K142" s="764"/>
      <c r="L142" s="764"/>
      <c r="M142" s="764"/>
      <c r="N142" s="764"/>
      <c r="O142" s="583">
        <v>0</v>
      </c>
      <c r="P142" s="765">
        <v>329416.78</v>
      </c>
      <c r="Q142" s="765"/>
      <c r="R142" s="765">
        <v>0</v>
      </c>
      <c r="S142" s="765"/>
      <c r="T142" s="765"/>
      <c r="U142" s="583" t="s">
        <v>294</v>
      </c>
      <c r="V142" s="764"/>
    </row>
    <row r="143" spans="1:22" ht="12" customHeight="1">
      <c r="A143" s="764" t="s">
        <v>524</v>
      </c>
      <c r="B143" s="764"/>
      <c r="C143" s="764"/>
      <c r="D143" s="764"/>
      <c r="E143" s="764" t="s">
        <v>525</v>
      </c>
      <c r="F143" s="764"/>
      <c r="G143" s="764"/>
      <c r="H143" s="764"/>
      <c r="I143" s="764"/>
      <c r="J143" s="764"/>
      <c r="K143" s="764"/>
      <c r="L143" s="764"/>
      <c r="M143" s="764"/>
      <c r="N143" s="764"/>
      <c r="O143" s="583">
        <v>0</v>
      </c>
      <c r="P143" s="765">
        <v>101026.95</v>
      </c>
      <c r="Q143" s="765"/>
      <c r="R143" s="765">
        <v>0</v>
      </c>
      <c r="S143" s="765"/>
      <c r="T143" s="765"/>
      <c r="U143" s="583" t="s">
        <v>294</v>
      </c>
      <c r="V143" s="764"/>
    </row>
    <row r="144" spans="1:22" ht="12.75" customHeight="1">
      <c r="A144" s="764" t="s">
        <v>526</v>
      </c>
      <c r="B144" s="764"/>
      <c r="C144" s="764"/>
      <c r="D144" s="764"/>
      <c r="E144" s="766" t="s">
        <v>527</v>
      </c>
      <c r="F144" s="766"/>
      <c r="G144" s="766"/>
      <c r="H144" s="766"/>
      <c r="I144" s="766"/>
      <c r="J144" s="766"/>
      <c r="K144" s="766"/>
      <c r="L144" s="766"/>
      <c r="M144" s="766"/>
      <c r="N144" s="766"/>
      <c r="O144" s="582">
        <v>0</v>
      </c>
      <c r="P144" s="763">
        <v>214392.23</v>
      </c>
      <c r="Q144" s="763"/>
      <c r="R144" s="763">
        <v>0</v>
      </c>
      <c r="S144" s="763"/>
      <c r="T144" s="763"/>
      <c r="U144" s="582" t="s">
        <v>294</v>
      </c>
      <c r="V144" s="764"/>
    </row>
    <row r="145" spans="1:22" ht="12" customHeight="1">
      <c r="A145" s="764" t="s">
        <v>528</v>
      </c>
      <c r="B145" s="764"/>
      <c r="C145" s="764"/>
      <c r="D145" s="764"/>
      <c r="E145" s="764" t="s">
        <v>529</v>
      </c>
      <c r="F145" s="764"/>
      <c r="G145" s="764"/>
      <c r="H145" s="764"/>
      <c r="I145" s="764"/>
      <c r="J145" s="764"/>
      <c r="K145" s="764"/>
      <c r="L145" s="764"/>
      <c r="M145" s="764"/>
      <c r="N145" s="764"/>
      <c r="O145" s="583">
        <v>0</v>
      </c>
      <c r="P145" s="765">
        <v>214392.23</v>
      </c>
      <c r="Q145" s="765"/>
      <c r="R145" s="765">
        <v>0</v>
      </c>
      <c r="S145" s="765"/>
      <c r="T145" s="765"/>
      <c r="U145" s="583" t="s">
        <v>294</v>
      </c>
      <c r="V145" s="764"/>
    </row>
    <row r="146" spans="1:22" ht="12" customHeight="1">
      <c r="A146" s="764" t="s">
        <v>530</v>
      </c>
      <c r="B146" s="764"/>
      <c r="C146" s="764"/>
      <c r="D146" s="764"/>
      <c r="E146" s="766" t="s">
        <v>531</v>
      </c>
      <c r="F146" s="766"/>
      <c r="G146" s="766"/>
      <c r="H146" s="766"/>
      <c r="I146" s="766"/>
      <c r="J146" s="766"/>
      <c r="K146" s="766"/>
      <c r="L146" s="766"/>
      <c r="M146" s="766"/>
      <c r="N146" s="766"/>
      <c r="O146" s="582">
        <v>0</v>
      </c>
      <c r="P146" s="763">
        <v>670028.8</v>
      </c>
      <c r="Q146" s="763"/>
      <c r="R146" s="763">
        <v>0</v>
      </c>
      <c r="S146" s="763"/>
      <c r="T146" s="763"/>
      <c r="U146" s="582" t="s">
        <v>294</v>
      </c>
      <c r="V146" s="764"/>
    </row>
    <row r="147" spans="1:22" ht="12.75">
      <c r="A147" s="764" t="s">
        <v>532</v>
      </c>
      <c r="B147" s="764"/>
      <c r="C147" s="764"/>
      <c r="D147" s="764"/>
      <c r="E147" s="764" t="s">
        <v>533</v>
      </c>
      <c r="F147" s="764"/>
      <c r="G147" s="764"/>
      <c r="H147" s="764"/>
      <c r="I147" s="764"/>
      <c r="J147" s="764"/>
      <c r="K147" s="764"/>
      <c r="L147" s="764"/>
      <c r="M147" s="764"/>
      <c r="N147" s="764"/>
      <c r="O147" s="583">
        <v>0</v>
      </c>
      <c r="P147" s="765">
        <v>100000</v>
      </c>
      <c r="Q147" s="765"/>
      <c r="R147" s="765">
        <v>0</v>
      </c>
      <c r="S147" s="765"/>
      <c r="T147" s="765"/>
      <c r="U147" s="583" t="s">
        <v>294</v>
      </c>
      <c r="V147" s="764"/>
    </row>
    <row r="148" spans="1:22" ht="12" customHeight="1">
      <c r="A148" s="764" t="s">
        <v>534</v>
      </c>
      <c r="B148" s="764"/>
      <c r="C148" s="764"/>
      <c r="D148" s="764"/>
      <c r="E148" s="764" t="s">
        <v>535</v>
      </c>
      <c r="F148" s="764"/>
      <c r="G148" s="764"/>
      <c r="H148" s="764"/>
      <c r="I148" s="764"/>
      <c r="J148" s="764"/>
      <c r="K148" s="764"/>
      <c r="L148" s="764"/>
      <c r="M148" s="764"/>
      <c r="N148" s="764"/>
      <c r="O148" s="583">
        <v>0</v>
      </c>
      <c r="P148" s="765">
        <v>570028.8</v>
      </c>
      <c r="Q148" s="765"/>
      <c r="R148" s="765">
        <v>0</v>
      </c>
      <c r="S148" s="765"/>
      <c r="T148" s="765"/>
      <c r="U148" s="584" t="s">
        <v>294</v>
      </c>
      <c r="V148" s="764"/>
    </row>
    <row r="149" spans="1:22" ht="12.75" customHeight="1">
      <c r="A149" s="764" t="s">
        <v>536</v>
      </c>
      <c r="B149" s="764"/>
      <c r="C149" s="764"/>
      <c r="D149" s="764"/>
      <c r="E149" s="766" t="s">
        <v>537</v>
      </c>
      <c r="F149" s="766"/>
      <c r="G149" s="766"/>
      <c r="H149" s="766"/>
      <c r="I149" s="766"/>
      <c r="J149" s="766"/>
      <c r="K149" s="766"/>
      <c r="L149" s="766"/>
      <c r="M149" s="766"/>
      <c r="N149" s="766"/>
      <c r="O149" s="582">
        <v>0</v>
      </c>
      <c r="P149" s="763">
        <v>15633993.58</v>
      </c>
      <c r="Q149" s="763"/>
      <c r="R149" s="763">
        <v>0</v>
      </c>
      <c r="S149" s="763"/>
      <c r="T149" s="763"/>
      <c r="U149" s="582" t="s">
        <v>294</v>
      </c>
      <c r="V149" s="764"/>
    </row>
    <row r="150" spans="1:22" ht="12" customHeight="1">
      <c r="A150" s="764" t="s">
        <v>538</v>
      </c>
      <c r="B150" s="764"/>
      <c r="C150" s="764"/>
      <c r="D150" s="764"/>
      <c r="E150" s="764" t="s">
        <v>539</v>
      </c>
      <c r="F150" s="764"/>
      <c r="G150" s="764"/>
      <c r="H150" s="764"/>
      <c r="I150" s="764"/>
      <c r="J150" s="764"/>
      <c r="K150" s="764"/>
      <c r="L150" s="764"/>
      <c r="M150" s="764"/>
      <c r="N150" s="764"/>
      <c r="O150" s="583">
        <v>0</v>
      </c>
      <c r="P150" s="765">
        <v>10.91</v>
      </c>
      <c r="Q150" s="765"/>
      <c r="R150" s="765">
        <v>0</v>
      </c>
      <c r="S150" s="765"/>
      <c r="T150" s="765"/>
      <c r="U150" s="583" t="s">
        <v>294</v>
      </c>
      <c r="V150" s="764"/>
    </row>
    <row r="151" spans="1:22" ht="12.75">
      <c r="A151" s="764" t="s">
        <v>540</v>
      </c>
      <c r="B151" s="764"/>
      <c r="C151" s="764"/>
      <c r="D151" s="764"/>
      <c r="E151" s="764" t="s">
        <v>541</v>
      </c>
      <c r="F151" s="764"/>
      <c r="G151" s="764"/>
      <c r="H151" s="764"/>
      <c r="I151" s="764"/>
      <c r="J151" s="764"/>
      <c r="K151" s="764"/>
      <c r="L151" s="764"/>
      <c r="M151" s="764"/>
      <c r="N151" s="764"/>
      <c r="O151" s="583">
        <v>0</v>
      </c>
      <c r="P151" s="765">
        <v>15633982.67</v>
      </c>
      <c r="Q151" s="765"/>
      <c r="R151" s="765">
        <v>0</v>
      </c>
      <c r="S151" s="765"/>
      <c r="T151" s="765"/>
      <c r="U151" s="583" t="s">
        <v>294</v>
      </c>
      <c r="V151" s="764"/>
    </row>
    <row r="152" spans="1:22" ht="13.5" customHeight="1">
      <c r="A152" s="764" t="s">
        <v>542</v>
      </c>
      <c r="B152" s="764"/>
      <c r="C152" s="764"/>
      <c r="D152" s="764"/>
      <c r="E152" s="766" t="s">
        <v>435</v>
      </c>
      <c r="F152" s="766"/>
      <c r="G152" s="766"/>
      <c r="H152" s="766"/>
      <c r="I152" s="766"/>
      <c r="J152" s="766"/>
      <c r="K152" s="766"/>
      <c r="L152" s="766"/>
      <c r="M152" s="766"/>
      <c r="N152" s="766"/>
      <c r="O152" s="582">
        <v>0</v>
      </c>
      <c r="P152" s="763">
        <v>200000</v>
      </c>
      <c r="Q152" s="763"/>
      <c r="R152" s="763">
        <v>0</v>
      </c>
      <c r="S152" s="763"/>
      <c r="T152" s="763"/>
      <c r="U152" s="582" t="s">
        <v>294</v>
      </c>
      <c r="V152" s="764"/>
    </row>
    <row r="153" spans="1:22" ht="12.75">
      <c r="A153" s="764" t="s">
        <v>543</v>
      </c>
      <c r="B153" s="764"/>
      <c r="C153" s="764"/>
      <c r="D153" s="764"/>
      <c r="E153" s="764" t="s">
        <v>544</v>
      </c>
      <c r="F153" s="764"/>
      <c r="G153" s="764"/>
      <c r="H153" s="764"/>
      <c r="I153" s="764"/>
      <c r="J153" s="764"/>
      <c r="K153" s="764"/>
      <c r="L153" s="764"/>
      <c r="M153" s="764"/>
      <c r="N153" s="764"/>
      <c r="O153" s="583">
        <v>0</v>
      </c>
      <c r="P153" s="765">
        <v>200000</v>
      </c>
      <c r="Q153" s="765"/>
      <c r="R153" s="765">
        <v>0</v>
      </c>
      <c r="S153" s="765"/>
      <c r="T153" s="765"/>
      <c r="U153" s="583" t="s">
        <v>294</v>
      </c>
      <c r="V153" s="764"/>
    </row>
    <row r="154" spans="1:22" ht="12.75">
      <c r="A154" s="764" t="s">
        <v>545</v>
      </c>
      <c r="B154" s="764"/>
      <c r="C154" s="764"/>
      <c r="D154" s="764"/>
      <c r="E154" s="766" t="s">
        <v>546</v>
      </c>
      <c r="F154" s="766"/>
      <c r="G154" s="766"/>
      <c r="H154" s="766"/>
      <c r="I154" s="766"/>
      <c r="J154" s="766"/>
      <c r="K154" s="766"/>
      <c r="L154" s="766"/>
      <c r="M154" s="766"/>
      <c r="N154" s="766"/>
      <c r="O154" s="582">
        <v>70636715</v>
      </c>
      <c r="P154" s="763">
        <v>70636715</v>
      </c>
      <c r="Q154" s="763"/>
      <c r="R154" s="763">
        <v>0</v>
      </c>
      <c r="S154" s="763"/>
      <c r="T154" s="763"/>
      <c r="U154" s="582">
        <v>100</v>
      </c>
      <c r="V154" s="764"/>
    </row>
    <row r="155" spans="1:22" ht="12.75">
      <c r="A155" s="764" t="s">
        <v>547</v>
      </c>
      <c r="B155" s="764"/>
      <c r="C155" s="764"/>
      <c r="D155" s="764"/>
      <c r="E155" s="764" t="s">
        <v>548</v>
      </c>
      <c r="F155" s="764"/>
      <c r="G155" s="764"/>
      <c r="H155" s="764"/>
      <c r="I155" s="764"/>
      <c r="J155" s="764"/>
      <c r="K155" s="764"/>
      <c r="L155" s="764"/>
      <c r="M155" s="764"/>
      <c r="N155" s="764"/>
      <c r="O155" s="583">
        <v>70636715</v>
      </c>
      <c r="P155" s="765">
        <v>70636715</v>
      </c>
      <c r="Q155" s="765"/>
      <c r="R155" s="765">
        <v>0</v>
      </c>
      <c r="S155" s="765"/>
      <c r="T155" s="765"/>
      <c r="U155" s="583">
        <v>100</v>
      </c>
      <c r="V155" s="764"/>
    </row>
    <row r="156" spans="1:22" ht="13.5" thickBot="1">
      <c r="A156" s="579"/>
      <c r="B156" s="579"/>
      <c r="C156" s="579"/>
      <c r="D156" s="764"/>
      <c r="E156" s="579"/>
      <c r="F156" s="579"/>
      <c r="G156" s="579"/>
      <c r="H156" s="579"/>
      <c r="I156" s="579"/>
      <c r="J156" s="579"/>
      <c r="K156" s="579"/>
      <c r="L156" s="579"/>
      <c r="M156" s="579"/>
      <c r="N156" s="579"/>
      <c r="O156" s="583"/>
      <c r="P156" s="583"/>
      <c r="Q156" s="583"/>
      <c r="R156" s="583"/>
      <c r="S156" s="583"/>
      <c r="T156" s="583"/>
      <c r="U156" s="583"/>
      <c r="V156" s="764"/>
    </row>
    <row r="157" spans="1:22" ht="13.5" thickBot="1">
      <c r="A157" s="764" t="s">
        <v>243</v>
      </c>
      <c r="B157" s="764"/>
      <c r="C157" s="764"/>
      <c r="D157" s="764"/>
      <c r="E157" s="772" t="s">
        <v>182</v>
      </c>
      <c r="F157" s="773"/>
      <c r="G157" s="773"/>
      <c r="H157" s="773"/>
      <c r="I157" s="773"/>
      <c r="J157" s="773"/>
      <c r="K157" s="773"/>
      <c r="L157" s="773"/>
      <c r="M157" s="773"/>
      <c r="N157" s="773"/>
      <c r="O157" s="588">
        <v>72680015</v>
      </c>
      <c r="P157" s="768">
        <v>89817107.78</v>
      </c>
      <c r="Q157" s="768"/>
      <c r="R157" s="768">
        <v>0</v>
      </c>
      <c r="S157" s="768"/>
      <c r="T157" s="768"/>
      <c r="U157" s="589">
        <f>P157/O157*100</f>
        <v>123.57882394493176</v>
      </c>
      <c r="V157" s="764"/>
    </row>
    <row r="158" spans="1:22" ht="12.75">
      <c r="A158" s="579"/>
      <c r="B158" s="579"/>
      <c r="C158" s="579"/>
      <c r="D158" s="764"/>
      <c r="E158" s="581"/>
      <c r="F158" s="581"/>
      <c r="G158" s="581"/>
      <c r="H158" s="581"/>
      <c r="I158" s="581"/>
      <c r="J158" s="581"/>
      <c r="K158" s="581"/>
      <c r="L158" s="581"/>
      <c r="M158" s="581"/>
      <c r="N158" s="581"/>
      <c r="O158" s="582"/>
      <c r="P158" s="582"/>
      <c r="Q158" s="582"/>
      <c r="R158" s="582"/>
      <c r="S158" s="582"/>
      <c r="T158" s="582"/>
      <c r="U158" s="582"/>
      <c r="V158" s="764"/>
    </row>
    <row r="159" spans="1:22" ht="12.75">
      <c r="A159" s="764" t="s">
        <v>243</v>
      </c>
      <c r="B159" s="764"/>
      <c r="C159" s="764"/>
      <c r="D159" s="764"/>
      <c r="E159" s="764" t="s">
        <v>243</v>
      </c>
      <c r="F159" s="764"/>
      <c r="G159" s="764"/>
      <c r="H159" s="764"/>
      <c r="I159" s="764"/>
      <c r="J159" s="764"/>
      <c r="K159" s="764"/>
      <c r="L159" s="764"/>
      <c r="M159" s="764"/>
      <c r="N159" s="764"/>
      <c r="O159" s="579" t="s">
        <v>243</v>
      </c>
      <c r="P159" s="764" t="s">
        <v>243</v>
      </c>
      <c r="Q159" s="764"/>
      <c r="R159" s="764" t="s">
        <v>243</v>
      </c>
      <c r="S159" s="764"/>
      <c r="T159" s="764"/>
      <c r="U159" s="579" t="s">
        <v>243</v>
      </c>
      <c r="V159" s="764"/>
    </row>
    <row r="160" ht="12.75">
      <c r="Q160" s="586"/>
    </row>
  </sheetData>
  <sheetProtection/>
  <mergeCells count="598">
    <mergeCell ref="A157:C157"/>
    <mergeCell ref="E157:N157"/>
    <mergeCell ref="P157:Q157"/>
    <mergeCell ref="R157:T157"/>
    <mergeCell ref="A159:C159"/>
    <mergeCell ref="E159:N159"/>
    <mergeCell ref="P159:Q159"/>
    <mergeCell ref="R159:T159"/>
    <mergeCell ref="V134:V159"/>
    <mergeCell ref="A151:C151"/>
    <mergeCell ref="E151:N151"/>
    <mergeCell ref="P151:Q151"/>
    <mergeCell ref="R151:T151"/>
    <mergeCell ref="A153:C153"/>
    <mergeCell ref="E153:N153"/>
    <mergeCell ref="P153:Q153"/>
    <mergeCell ref="R153:T153"/>
    <mergeCell ref="A155:C155"/>
    <mergeCell ref="V101:V133"/>
    <mergeCell ref="A123:C123"/>
    <mergeCell ref="E123:N123"/>
    <mergeCell ref="P123:Q123"/>
    <mergeCell ref="R123:T123"/>
    <mergeCell ref="U128:U130"/>
    <mergeCell ref="A129:T129"/>
    <mergeCell ref="A130:T130"/>
    <mergeCell ref="R132:T132"/>
    <mergeCell ref="A133:C133"/>
    <mergeCell ref="U16:V17"/>
    <mergeCell ref="A17:T17"/>
    <mergeCell ref="V18:V36"/>
    <mergeCell ref="D37:D68"/>
    <mergeCell ref="V37:V68"/>
    <mergeCell ref="D69:D100"/>
    <mergeCell ref="V69:V100"/>
    <mergeCell ref="R98:T98"/>
    <mergeCell ref="R71:T71"/>
    <mergeCell ref="R69:T69"/>
    <mergeCell ref="E155:N155"/>
    <mergeCell ref="P155:Q155"/>
    <mergeCell ref="R155:T155"/>
    <mergeCell ref="A152:C152"/>
    <mergeCell ref="E152:N152"/>
    <mergeCell ref="E13:N13"/>
    <mergeCell ref="P13:Q13"/>
    <mergeCell ref="R13:T13"/>
    <mergeCell ref="D12:D13"/>
    <mergeCell ref="E12:N12"/>
    <mergeCell ref="A1:M3"/>
    <mergeCell ref="N1:T3"/>
    <mergeCell ref="U1:V1"/>
    <mergeCell ref="U2:V2"/>
    <mergeCell ref="U3:V3"/>
    <mergeCell ref="A154:C154"/>
    <mergeCell ref="E154:N154"/>
    <mergeCell ref="P154:Q154"/>
    <mergeCell ref="R154:T154"/>
    <mergeCell ref="D134:D159"/>
    <mergeCell ref="P152:Q152"/>
    <mergeCell ref="R152:T152"/>
    <mergeCell ref="A4:V4"/>
    <mergeCell ref="B5:U5"/>
    <mergeCell ref="A6:V6"/>
    <mergeCell ref="A7:A11"/>
    <mergeCell ref="B7:I7"/>
    <mergeCell ref="J7:J9"/>
    <mergeCell ref="K7:S7"/>
    <mergeCell ref="T7:V11"/>
    <mergeCell ref="A150:C150"/>
    <mergeCell ref="E150:N150"/>
    <mergeCell ref="P150:Q150"/>
    <mergeCell ref="R150:T150"/>
    <mergeCell ref="A149:C149"/>
    <mergeCell ref="E149:N149"/>
    <mergeCell ref="P149:Q149"/>
    <mergeCell ref="R149:T149"/>
    <mergeCell ref="A148:C148"/>
    <mergeCell ref="E148:N148"/>
    <mergeCell ref="P148:Q148"/>
    <mergeCell ref="R148:T148"/>
    <mergeCell ref="B8:I8"/>
    <mergeCell ref="K8:S8"/>
    <mergeCell ref="P12:Q12"/>
    <mergeCell ref="R12:T12"/>
    <mergeCell ref="A14:V14"/>
    <mergeCell ref="A15:V15"/>
    <mergeCell ref="A146:C146"/>
    <mergeCell ref="E146:N146"/>
    <mergeCell ref="P146:Q146"/>
    <mergeCell ref="R146:T146"/>
    <mergeCell ref="A147:C147"/>
    <mergeCell ref="E147:N147"/>
    <mergeCell ref="P147:Q147"/>
    <mergeCell ref="R147:T147"/>
    <mergeCell ref="A144:C144"/>
    <mergeCell ref="E144:N144"/>
    <mergeCell ref="P144:Q144"/>
    <mergeCell ref="R144:T144"/>
    <mergeCell ref="A145:C145"/>
    <mergeCell ref="E145:N145"/>
    <mergeCell ref="P145:Q145"/>
    <mergeCell ref="R145:T145"/>
    <mergeCell ref="A142:C142"/>
    <mergeCell ref="E142:N142"/>
    <mergeCell ref="P142:Q142"/>
    <mergeCell ref="R142:T142"/>
    <mergeCell ref="A143:C143"/>
    <mergeCell ref="E143:N143"/>
    <mergeCell ref="P143:Q143"/>
    <mergeCell ref="R143:T143"/>
    <mergeCell ref="A140:C140"/>
    <mergeCell ref="E140:N140"/>
    <mergeCell ref="P140:Q140"/>
    <mergeCell ref="R140:T140"/>
    <mergeCell ref="A141:C141"/>
    <mergeCell ref="E141:N141"/>
    <mergeCell ref="P141:Q141"/>
    <mergeCell ref="R141:T141"/>
    <mergeCell ref="A138:C138"/>
    <mergeCell ref="E138:N138"/>
    <mergeCell ref="P138:Q138"/>
    <mergeCell ref="R138:T138"/>
    <mergeCell ref="A139:C139"/>
    <mergeCell ref="E139:N139"/>
    <mergeCell ref="P139:Q139"/>
    <mergeCell ref="R139:T139"/>
    <mergeCell ref="A136:C136"/>
    <mergeCell ref="E136:N136"/>
    <mergeCell ref="P136:Q136"/>
    <mergeCell ref="R136:T136"/>
    <mergeCell ref="A137:C137"/>
    <mergeCell ref="E137:N137"/>
    <mergeCell ref="P137:Q137"/>
    <mergeCell ref="R137:T137"/>
    <mergeCell ref="A135:C135"/>
    <mergeCell ref="E135:N135"/>
    <mergeCell ref="P135:Q135"/>
    <mergeCell ref="R135:T135"/>
    <mergeCell ref="A131:C131"/>
    <mergeCell ref="E131:N131"/>
    <mergeCell ref="P131:Q131"/>
    <mergeCell ref="A134:C134"/>
    <mergeCell ref="E134:N134"/>
    <mergeCell ref="P134:Q134"/>
    <mergeCell ref="E133:N133"/>
    <mergeCell ref="P133:Q133"/>
    <mergeCell ref="R131:T131"/>
    <mergeCell ref="A132:C132"/>
    <mergeCell ref="E132:N132"/>
    <mergeCell ref="P132:Q132"/>
    <mergeCell ref="R133:T133"/>
    <mergeCell ref="D131:D133"/>
    <mergeCell ref="R134:T134"/>
    <mergeCell ref="A128:C128"/>
    <mergeCell ref="E128:N128"/>
    <mergeCell ref="P128:Q128"/>
    <mergeCell ref="R128:T128"/>
    <mergeCell ref="D101:D128"/>
    <mergeCell ref="A127:C127"/>
    <mergeCell ref="E127:N127"/>
    <mergeCell ref="R124:T124"/>
    <mergeCell ref="A122:C122"/>
    <mergeCell ref="E122:N122"/>
    <mergeCell ref="A12:C12"/>
    <mergeCell ref="A125:C125"/>
    <mergeCell ref="E125:N125"/>
    <mergeCell ref="P125:Q125"/>
    <mergeCell ref="R125:T125"/>
    <mergeCell ref="A121:C121"/>
    <mergeCell ref="E121:N121"/>
    <mergeCell ref="P121:Q121"/>
    <mergeCell ref="R121:T121"/>
    <mergeCell ref="P127:Q127"/>
    <mergeCell ref="R127:T127"/>
    <mergeCell ref="A16:T16"/>
    <mergeCell ref="R66:T66"/>
    <mergeCell ref="R65:T65"/>
    <mergeCell ref="B9:I9"/>
    <mergeCell ref="K9:S9"/>
    <mergeCell ref="K10:Q10"/>
    <mergeCell ref="C11:G11"/>
    <mergeCell ref="I11:K11"/>
    <mergeCell ref="M11:R11"/>
    <mergeCell ref="P122:Q122"/>
    <mergeCell ref="R122:T122"/>
    <mergeCell ref="A124:C124"/>
    <mergeCell ref="E124:N124"/>
    <mergeCell ref="P124:Q124"/>
    <mergeCell ref="A120:C120"/>
    <mergeCell ref="E120:N120"/>
    <mergeCell ref="P120:Q120"/>
    <mergeCell ref="R120:T120"/>
    <mergeCell ref="A118:C118"/>
    <mergeCell ref="E118:N118"/>
    <mergeCell ref="P118:Q118"/>
    <mergeCell ref="R118:T118"/>
    <mergeCell ref="A119:C119"/>
    <mergeCell ref="E119:N119"/>
    <mergeCell ref="P119:Q119"/>
    <mergeCell ref="R119:T119"/>
    <mergeCell ref="A116:C116"/>
    <mergeCell ref="E116:N116"/>
    <mergeCell ref="P116:Q116"/>
    <mergeCell ref="R116:T116"/>
    <mergeCell ref="A117:C117"/>
    <mergeCell ref="E117:N117"/>
    <mergeCell ref="P117:Q117"/>
    <mergeCell ref="R117:T117"/>
    <mergeCell ref="A114:C114"/>
    <mergeCell ref="E114:N114"/>
    <mergeCell ref="P114:Q114"/>
    <mergeCell ref="R114:T114"/>
    <mergeCell ref="A115:C115"/>
    <mergeCell ref="E115:N115"/>
    <mergeCell ref="P115:Q115"/>
    <mergeCell ref="R115:T115"/>
    <mergeCell ref="A112:C112"/>
    <mergeCell ref="E112:N112"/>
    <mergeCell ref="P112:Q112"/>
    <mergeCell ref="R112:T112"/>
    <mergeCell ref="A113:C113"/>
    <mergeCell ref="E113:N113"/>
    <mergeCell ref="P113:Q113"/>
    <mergeCell ref="R113:T113"/>
    <mergeCell ref="A110:C110"/>
    <mergeCell ref="E110:N110"/>
    <mergeCell ref="P110:Q110"/>
    <mergeCell ref="R110:T110"/>
    <mergeCell ref="A111:C111"/>
    <mergeCell ref="E111:N111"/>
    <mergeCell ref="P111:Q111"/>
    <mergeCell ref="R111:T111"/>
    <mergeCell ref="A108:C108"/>
    <mergeCell ref="E108:N108"/>
    <mergeCell ref="P108:Q108"/>
    <mergeCell ref="R108:T108"/>
    <mergeCell ref="A109:C109"/>
    <mergeCell ref="E109:N109"/>
    <mergeCell ref="P109:Q109"/>
    <mergeCell ref="R109:T109"/>
    <mergeCell ref="A106:C106"/>
    <mergeCell ref="E106:N106"/>
    <mergeCell ref="P106:Q106"/>
    <mergeCell ref="R106:T106"/>
    <mergeCell ref="A107:C107"/>
    <mergeCell ref="E107:N107"/>
    <mergeCell ref="P107:Q107"/>
    <mergeCell ref="R107:T107"/>
    <mergeCell ref="E103:N103"/>
    <mergeCell ref="P103:Q103"/>
    <mergeCell ref="A105:C105"/>
    <mergeCell ref="E105:N105"/>
    <mergeCell ref="P105:Q105"/>
    <mergeCell ref="R105:T105"/>
    <mergeCell ref="A102:C102"/>
    <mergeCell ref="E102:N102"/>
    <mergeCell ref="P102:Q102"/>
    <mergeCell ref="R102:T102"/>
    <mergeCell ref="R103:T103"/>
    <mergeCell ref="A104:C104"/>
    <mergeCell ref="E104:N104"/>
    <mergeCell ref="P104:Q104"/>
    <mergeCell ref="R104:T104"/>
    <mergeCell ref="A103:C103"/>
    <mergeCell ref="R100:T100"/>
    <mergeCell ref="A99:C99"/>
    <mergeCell ref="E99:N99"/>
    <mergeCell ref="P99:Q99"/>
    <mergeCell ref="R99:T99"/>
    <mergeCell ref="R101:T101"/>
    <mergeCell ref="A98:C98"/>
    <mergeCell ref="E98:N98"/>
    <mergeCell ref="P98:Q98"/>
    <mergeCell ref="A101:C101"/>
    <mergeCell ref="E101:N101"/>
    <mergeCell ref="P101:Q101"/>
    <mergeCell ref="A100:C100"/>
    <mergeCell ref="E100:N100"/>
    <mergeCell ref="P100:Q100"/>
    <mergeCell ref="A96:C96"/>
    <mergeCell ref="E96:N96"/>
    <mergeCell ref="P96:Q96"/>
    <mergeCell ref="R96:T96"/>
    <mergeCell ref="A97:C97"/>
    <mergeCell ref="E97:N97"/>
    <mergeCell ref="P97:Q97"/>
    <mergeCell ref="R97:T97"/>
    <mergeCell ref="A94:C94"/>
    <mergeCell ref="E94:N94"/>
    <mergeCell ref="P94:Q94"/>
    <mergeCell ref="R94:T94"/>
    <mergeCell ref="A95:C95"/>
    <mergeCell ref="E95:N95"/>
    <mergeCell ref="P95:Q95"/>
    <mergeCell ref="R95:T95"/>
    <mergeCell ref="A92:C92"/>
    <mergeCell ref="E92:N92"/>
    <mergeCell ref="P92:Q92"/>
    <mergeCell ref="R92:T92"/>
    <mergeCell ref="A93:C93"/>
    <mergeCell ref="E93:N93"/>
    <mergeCell ref="P93:Q93"/>
    <mergeCell ref="R93:T93"/>
    <mergeCell ref="A90:C90"/>
    <mergeCell ref="E90:N90"/>
    <mergeCell ref="P90:Q90"/>
    <mergeCell ref="R90:T90"/>
    <mergeCell ref="A91:C91"/>
    <mergeCell ref="E91:N91"/>
    <mergeCell ref="P91:Q91"/>
    <mergeCell ref="R91:T91"/>
    <mergeCell ref="A88:C88"/>
    <mergeCell ref="E88:N88"/>
    <mergeCell ref="P88:Q88"/>
    <mergeCell ref="R88:T88"/>
    <mergeCell ref="A89:C89"/>
    <mergeCell ref="E89:N89"/>
    <mergeCell ref="P89:Q89"/>
    <mergeCell ref="R89:T89"/>
    <mergeCell ref="A86:C86"/>
    <mergeCell ref="E86:N86"/>
    <mergeCell ref="P86:Q86"/>
    <mergeCell ref="R86:T86"/>
    <mergeCell ref="A87:C87"/>
    <mergeCell ref="E87:N87"/>
    <mergeCell ref="P87:Q87"/>
    <mergeCell ref="R87:T87"/>
    <mergeCell ref="A84:C84"/>
    <mergeCell ref="E84:N84"/>
    <mergeCell ref="P84:Q84"/>
    <mergeCell ref="R84:T84"/>
    <mergeCell ref="A85:C85"/>
    <mergeCell ref="E85:N85"/>
    <mergeCell ref="P85:Q85"/>
    <mergeCell ref="R85:T85"/>
    <mergeCell ref="A82:C82"/>
    <mergeCell ref="E82:N82"/>
    <mergeCell ref="P82:Q82"/>
    <mergeCell ref="R82:T82"/>
    <mergeCell ref="A83:C83"/>
    <mergeCell ref="E83:N83"/>
    <mergeCell ref="P83:Q83"/>
    <mergeCell ref="R83:T83"/>
    <mergeCell ref="A80:C80"/>
    <mergeCell ref="E80:N80"/>
    <mergeCell ref="P80:Q80"/>
    <mergeCell ref="R80:T80"/>
    <mergeCell ref="A81:C81"/>
    <mergeCell ref="E81:N81"/>
    <mergeCell ref="P81:Q81"/>
    <mergeCell ref="R81:T81"/>
    <mergeCell ref="A78:C78"/>
    <mergeCell ref="E78:N78"/>
    <mergeCell ref="P78:Q78"/>
    <mergeCell ref="R78:T78"/>
    <mergeCell ref="A79:C79"/>
    <mergeCell ref="E79:N79"/>
    <mergeCell ref="P79:Q79"/>
    <mergeCell ref="R79:T79"/>
    <mergeCell ref="A76:C76"/>
    <mergeCell ref="E76:N76"/>
    <mergeCell ref="P76:Q76"/>
    <mergeCell ref="R76:T76"/>
    <mergeCell ref="A77:C77"/>
    <mergeCell ref="E77:N77"/>
    <mergeCell ref="P77:Q77"/>
    <mergeCell ref="R77:T77"/>
    <mergeCell ref="A74:C74"/>
    <mergeCell ref="E74:N74"/>
    <mergeCell ref="P74:Q74"/>
    <mergeCell ref="R74:T74"/>
    <mergeCell ref="A75:C75"/>
    <mergeCell ref="E75:N75"/>
    <mergeCell ref="P75:Q75"/>
    <mergeCell ref="R75:T75"/>
    <mergeCell ref="A72:C72"/>
    <mergeCell ref="E72:N72"/>
    <mergeCell ref="P72:Q72"/>
    <mergeCell ref="R72:T72"/>
    <mergeCell ref="A73:C73"/>
    <mergeCell ref="E73:N73"/>
    <mergeCell ref="P73:Q73"/>
    <mergeCell ref="R73:T73"/>
    <mergeCell ref="A67:C67"/>
    <mergeCell ref="E67:N67"/>
    <mergeCell ref="P67:Q67"/>
    <mergeCell ref="R67:T67"/>
    <mergeCell ref="A70:C70"/>
    <mergeCell ref="E70:N70"/>
    <mergeCell ref="P70:Q70"/>
    <mergeCell ref="R70:T70"/>
    <mergeCell ref="E69:N69"/>
    <mergeCell ref="P69:Q69"/>
    <mergeCell ref="A68:C68"/>
    <mergeCell ref="E68:N68"/>
    <mergeCell ref="P68:Q68"/>
    <mergeCell ref="R68:T68"/>
    <mergeCell ref="A71:C71"/>
    <mergeCell ref="E71:N71"/>
    <mergeCell ref="P71:Q71"/>
    <mergeCell ref="A69:C69"/>
    <mergeCell ref="A65:C65"/>
    <mergeCell ref="E65:N65"/>
    <mergeCell ref="P65:Q65"/>
    <mergeCell ref="A66:C66"/>
    <mergeCell ref="E66:N66"/>
    <mergeCell ref="P66:Q66"/>
    <mergeCell ref="A63:C63"/>
    <mergeCell ref="E63:N63"/>
    <mergeCell ref="P63:Q63"/>
    <mergeCell ref="R63:T63"/>
    <mergeCell ref="A64:C64"/>
    <mergeCell ref="E64:N64"/>
    <mergeCell ref="P64:Q64"/>
    <mergeCell ref="R64:T64"/>
    <mergeCell ref="A61:C61"/>
    <mergeCell ref="E61:N61"/>
    <mergeCell ref="P61:Q61"/>
    <mergeCell ref="R61:T61"/>
    <mergeCell ref="A62:C62"/>
    <mergeCell ref="E62:N62"/>
    <mergeCell ref="P62:Q62"/>
    <mergeCell ref="R62:T62"/>
    <mergeCell ref="A59:C59"/>
    <mergeCell ref="E59:N59"/>
    <mergeCell ref="P59:Q59"/>
    <mergeCell ref="R59:T59"/>
    <mergeCell ref="A60:C60"/>
    <mergeCell ref="E60:N60"/>
    <mergeCell ref="P60:Q60"/>
    <mergeCell ref="R60:T60"/>
    <mergeCell ref="A57:C57"/>
    <mergeCell ref="E57:N57"/>
    <mergeCell ref="P57:Q57"/>
    <mergeCell ref="R57:T57"/>
    <mergeCell ref="A58:C58"/>
    <mergeCell ref="E58:N58"/>
    <mergeCell ref="P58:Q58"/>
    <mergeCell ref="R58:T58"/>
    <mergeCell ref="A55:C55"/>
    <mergeCell ref="E55:N55"/>
    <mergeCell ref="P55:Q55"/>
    <mergeCell ref="R55:T55"/>
    <mergeCell ref="A56:C56"/>
    <mergeCell ref="E56:N56"/>
    <mergeCell ref="P56:Q56"/>
    <mergeCell ref="R56:T56"/>
    <mergeCell ref="A53:C53"/>
    <mergeCell ref="E53:N53"/>
    <mergeCell ref="P53:Q53"/>
    <mergeCell ref="R53:T53"/>
    <mergeCell ref="A54:C54"/>
    <mergeCell ref="E54:N54"/>
    <mergeCell ref="P54:Q54"/>
    <mergeCell ref="R54:T54"/>
    <mergeCell ref="A51:C51"/>
    <mergeCell ref="E51:N51"/>
    <mergeCell ref="P51:Q51"/>
    <mergeCell ref="R51:T51"/>
    <mergeCell ref="A52:C52"/>
    <mergeCell ref="E52:N52"/>
    <mergeCell ref="P52:Q52"/>
    <mergeCell ref="R52:T52"/>
    <mergeCell ref="A49:C49"/>
    <mergeCell ref="E49:N49"/>
    <mergeCell ref="P49:Q49"/>
    <mergeCell ref="R49:T49"/>
    <mergeCell ref="A50:C50"/>
    <mergeCell ref="E50:N50"/>
    <mergeCell ref="P50:Q50"/>
    <mergeCell ref="R50:T50"/>
    <mergeCell ref="A47:C47"/>
    <mergeCell ref="E47:N47"/>
    <mergeCell ref="P47:Q47"/>
    <mergeCell ref="R47:T47"/>
    <mergeCell ref="A48:C48"/>
    <mergeCell ref="E48:N48"/>
    <mergeCell ref="P48:Q48"/>
    <mergeCell ref="R48:T48"/>
    <mergeCell ref="A45:C45"/>
    <mergeCell ref="E45:N45"/>
    <mergeCell ref="P45:Q45"/>
    <mergeCell ref="R45:T45"/>
    <mergeCell ref="A46:C46"/>
    <mergeCell ref="E46:N46"/>
    <mergeCell ref="P46:Q46"/>
    <mergeCell ref="R46:T46"/>
    <mergeCell ref="A43:C43"/>
    <mergeCell ref="E43:N43"/>
    <mergeCell ref="P43:Q43"/>
    <mergeCell ref="R43:T43"/>
    <mergeCell ref="A44:C44"/>
    <mergeCell ref="E44:N44"/>
    <mergeCell ref="P44:Q44"/>
    <mergeCell ref="R44:T44"/>
    <mergeCell ref="A41:C41"/>
    <mergeCell ref="E41:N41"/>
    <mergeCell ref="P41:Q41"/>
    <mergeCell ref="R41:T41"/>
    <mergeCell ref="A42:C42"/>
    <mergeCell ref="E42:N42"/>
    <mergeCell ref="P42:Q42"/>
    <mergeCell ref="R42:T42"/>
    <mergeCell ref="R39:T39"/>
    <mergeCell ref="A40:C40"/>
    <mergeCell ref="E40:N40"/>
    <mergeCell ref="P40:Q40"/>
    <mergeCell ref="R40:T40"/>
    <mergeCell ref="A39:C39"/>
    <mergeCell ref="E39:N39"/>
    <mergeCell ref="P39:Q39"/>
    <mergeCell ref="E34:N34"/>
    <mergeCell ref="P34:Q34"/>
    <mergeCell ref="R37:T37"/>
    <mergeCell ref="A38:C38"/>
    <mergeCell ref="E38:N38"/>
    <mergeCell ref="P38:Q38"/>
    <mergeCell ref="R38:T38"/>
    <mergeCell ref="A37:C37"/>
    <mergeCell ref="E37:N37"/>
    <mergeCell ref="P37:Q37"/>
    <mergeCell ref="A36:C36"/>
    <mergeCell ref="E36:N36"/>
    <mergeCell ref="P36:Q36"/>
    <mergeCell ref="R36:T36"/>
    <mergeCell ref="R34:T34"/>
    <mergeCell ref="A35:C35"/>
    <mergeCell ref="E35:N35"/>
    <mergeCell ref="P35:Q35"/>
    <mergeCell ref="R35:T35"/>
    <mergeCell ref="A34:C34"/>
    <mergeCell ref="A33:C33"/>
    <mergeCell ref="E33:N33"/>
    <mergeCell ref="P33:Q33"/>
    <mergeCell ref="R33:T33"/>
    <mergeCell ref="D18:D36"/>
    <mergeCell ref="A32:C32"/>
    <mergeCell ref="E32:N32"/>
    <mergeCell ref="P32:Q32"/>
    <mergeCell ref="R32:T32"/>
    <mergeCell ref="A31:C31"/>
    <mergeCell ref="E31:N31"/>
    <mergeCell ref="P31:Q31"/>
    <mergeCell ref="R31:T31"/>
    <mergeCell ref="A30:C30"/>
    <mergeCell ref="E30:N30"/>
    <mergeCell ref="P30:Q30"/>
    <mergeCell ref="R30:T30"/>
    <mergeCell ref="A28:C28"/>
    <mergeCell ref="E28:N28"/>
    <mergeCell ref="P28:Q28"/>
    <mergeCell ref="R28:T28"/>
    <mergeCell ref="A29:C29"/>
    <mergeCell ref="E29:N29"/>
    <mergeCell ref="P29:Q29"/>
    <mergeCell ref="R29:T29"/>
    <mergeCell ref="A26:C26"/>
    <mergeCell ref="E26:N26"/>
    <mergeCell ref="P26:Q26"/>
    <mergeCell ref="R26:T26"/>
    <mergeCell ref="A27:C27"/>
    <mergeCell ref="E27:N27"/>
    <mergeCell ref="P27:Q27"/>
    <mergeCell ref="R27:T27"/>
    <mergeCell ref="A24:C24"/>
    <mergeCell ref="E24:N24"/>
    <mergeCell ref="P24:Q24"/>
    <mergeCell ref="R24:T24"/>
    <mergeCell ref="A25:C25"/>
    <mergeCell ref="E25:N25"/>
    <mergeCell ref="P25:Q25"/>
    <mergeCell ref="R25:T25"/>
    <mergeCell ref="A22:C22"/>
    <mergeCell ref="E22:N22"/>
    <mergeCell ref="P22:Q22"/>
    <mergeCell ref="R22:T22"/>
    <mergeCell ref="A23:C23"/>
    <mergeCell ref="E23:N23"/>
    <mergeCell ref="P23:Q23"/>
    <mergeCell ref="R23:T23"/>
    <mergeCell ref="R20:T20"/>
    <mergeCell ref="A21:C21"/>
    <mergeCell ref="E21:N21"/>
    <mergeCell ref="P21:Q21"/>
    <mergeCell ref="R21:T21"/>
    <mergeCell ref="A20:C20"/>
    <mergeCell ref="E20:N20"/>
    <mergeCell ref="P20:Q20"/>
    <mergeCell ref="V12:V13"/>
    <mergeCell ref="R18:T18"/>
    <mergeCell ref="A19:C19"/>
    <mergeCell ref="E19:N19"/>
    <mergeCell ref="P19:Q19"/>
    <mergeCell ref="R19:T19"/>
    <mergeCell ref="A18:C18"/>
    <mergeCell ref="E18:N18"/>
    <mergeCell ref="P18:Q18"/>
    <mergeCell ref="A13:C13"/>
  </mergeCells>
  <printOptions/>
  <pageMargins left="0.787401575" right="0.52" top="0.48" bottom="0.38" header="0.4921259845" footer="0.4921259845"/>
  <pageSetup fitToHeight="2"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tabColor indexed="22"/>
    <pageSetUpPr fitToPage="1"/>
  </sheetPr>
  <dimension ref="A1:AA73"/>
  <sheetViews>
    <sheetView view="pageBreakPreview" zoomScaleSheetLayoutView="100" zoomScalePageLayoutView="0" workbookViewId="0" topLeftCell="A43">
      <selection activeCell="M77" sqref="M77"/>
    </sheetView>
  </sheetViews>
  <sheetFormatPr defaultColWidth="9.00390625" defaultRowHeight="12.75"/>
  <cols>
    <col min="1" max="1" width="0.37109375" style="0" customWidth="1"/>
    <col min="4" max="4" width="4.625" style="0" customWidth="1"/>
    <col min="5" max="5" width="0.6171875" style="0" customWidth="1"/>
    <col min="6" max="8" width="15.625" style="0" hidden="1" customWidth="1"/>
    <col min="9" max="10" width="9.00390625" style="0" hidden="1" customWidth="1"/>
    <col min="16" max="16" width="0.37109375" style="0" customWidth="1"/>
    <col min="17" max="17" width="11.375" style="0" customWidth="1"/>
    <col min="18" max="18" width="8.00390625" style="0" customWidth="1"/>
    <col min="19" max="19" width="1.75390625" style="0" hidden="1" customWidth="1"/>
    <col min="20" max="20" width="12.125" style="0" customWidth="1"/>
    <col min="21" max="21" width="2.125" style="0" customWidth="1"/>
    <col min="22" max="23" width="9.00390625" style="0" hidden="1" customWidth="1"/>
    <col min="25" max="25" width="5.375" style="0" customWidth="1"/>
    <col min="26" max="26" width="4.625" style="0" customWidth="1"/>
    <col min="27" max="27" width="10.00390625" style="0" customWidth="1"/>
  </cols>
  <sheetData>
    <row r="1" spans="1:8" ht="12.75">
      <c r="A1" s="779"/>
      <c r="B1" s="779"/>
      <c r="C1" s="779"/>
      <c r="D1" s="779"/>
      <c r="E1" s="779"/>
      <c r="F1" s="779"/>
      <c r="G1" s="779"/>
      <c r="H1" s="779"/>
    </row>
    <row r="2" ht="12.75">
      <c r="AA2" s="522"/>
    </row>
    <row r="4" spans="1:27" ht="12.75">
      <c r="A4" s="780" t="s">
        <v>272</v>
      </c>
      <c r="B4" s="780"/>
      <c r="C4" s="780"/>
      <c r="D4" s="780"/>
      <c r="E4" s="780"/>
      <c r="F4" s="780"/>
      <c r="G4" s="780"/>
      <c r="H4" s="780"/>
      <c r="I4" s="780"/>
      <c r="J4" s="780"/>
      <c r="K4" s="780"/>
      <c r="L4" s="780"/>
      <c r="M4" s="780"/>
      <c r="N4" s="780"/>
      <c r="O4" s="780"/>
      <c r="P4" s="780"/>
      <c r="Q4" s="780"/>
      <c r="R4" s="780"/>
      <c r="S4" s="780"/>
      <c r="T4" s="780"/>
      <c r="U4" s="780"/>
      <c r="V4" s="780"/>
      <c r="W4" s="780"/>
      <c r="X4" s="780"/>
      <c r="Y4" s="780"/>
      <c r="Z4" s="780"/>
      <c r="AA4" s="780"/>
    </row>
    <row r="5" spans="13:20" ht="12.75">
      <c r="M5" s="781" t="s">
        <v>549</v>
      </c>
      <c r="N5" s="781"/>
      <c r="O5" s="781"/>
      <c r="P5" s="781"/>
      <c r="Q5" s="781"/>
      <c r="R5" s="781"/>
      <c r="S5" s="781"/>
      <c r="T5" s="781"/>
    </row>
    <row r="7" spans="2:23" ht="12.75">
      <c r="B7" s="778" t="s">
        <v>273</v>
      </c>
      <c r="C7" s="778"/>
      <c r="D7" s="778"/>
      <c r="E7" s="778"/>
      <c r="F7" s="778"/>
      <c r="G7" s="778"/>
      <c r="H7" s="778"/>
      <c r="I7" s="778"/>
      <c r="K7" s="778" t="s">
        <v>550</v>
      </c>
      <c r="L7" s="778"/>
      <c r="M7" s="778"/>
      <c r="N7" s="778"/>
      <c r="O7" s="778"/>
      <c r="P7" s="778"/>
      <c r="Q7" s="778"/>
      <c r="R7" s="778"/>
      <c r="S7" s="778"/>
      <c r="T7" s="778"/>
      <c r="U7" s="778"/>
      <c r="V7" s="778"/>
      <c r="W7" s="778"/>
    </row>
    <row r="8" spans="2:23" ht="12.75">
      <c r="B8" s="778" t="s">
        <v>275</v>
      </c>
      <c r="C8" s="778"/>
      <c r="D8" s="778"/>
      <c r="E8" s="778"/>
      <c r="F8" s="778"/>
      <c r="G8" s="778"/>
      <c r="H8" s="778"/>
      <c r="I8" s="778"/>
      <c r="K8" s="778" t="s">
        <v>276</v>
      </c>
      <c r="L8" s="778"/>
      <c r="M8" s="778"/>
      <c r="N8" s="778"/>
      <c r="O8" s="778"/>
      <c r="P8" s="778"/>
      <c r="Q8" s="778"/>
      <c r="R8" s="778"/>
      <c r="S8" s="778"/>
      <c r="T8" s="778"/>
      <c r="U8" s="778"/>
      <c r="V8" s="778"/>
      <c r="W8" s="778"/>
    </row>
    <row r="10" spans="1:27" ht="12.75">
      <c r="A10" s="786" t="s">
        <v>278</v>
      </c>
      <c r="B10" s="786"/>
      <c r="C10" s="786"/>
      <c r="D10" s="515"/>
      <c r="E10" s="786" t="s">
        <v>279</v>
      </c>
      <c r="F10" s="786"/>
      <c r="G10" s="786"/>
      <c r="H10" s="786"/>
      <c r="I10" s="786"/>
      <c r="J10" s="786"/>
      <c r="K10" s="786"/>
      <c r="L10" s="786"/>
      <c r="M10" s="786"/>
      <c r="N10" s="786"/>
      <c r="O10" s="786"/>
      <c r="P10" s="515"/>
      <c r="Q10" s="516" t="s">
        <v>280</v>
      </c>
      <c r="R10" s="515"/>
      <c r="S10" s="787" t="s">
        <v>281</v>
      </c>
      <c r="T10" s="787"/>
      <c r="U10" s="515"/>
      <c r="V10" s="787" t="s">
        <v>282</v>
      </c>
      <c r="W10" s="787"/>
      <c r="X10" s="787"/>
      <c r="Y10" s="787"/>
      <c r="Z10" s="515"/>
      <c r="AA10" s="516" t="s">
        <v>245</v>
      </c>
    </row>
    <row r="12" spans="1:27" ht="12.75">
      <c r="A12" s="783" t="s">
        <v>243</v>
      </c>
      <c r="B12" s="783"/>
      <c r="C12" s="783"/>
      <c r="D12" s="783"/>
      <c r="E12" s="783"/>
      <c r="F12" s="783"/>
      <c r="G12" s="783"/>
      <c r="H12" s="783"/>
      <c r="I12" s="783"/>
      <c r="J12" s="783"/>
      <c r="K12" s="783"/>
      <c r="L12" s="783"/>
      <c r="M12" s="783"/>
      <c r="N12" s="783"/>
      <c r="O12" s="783"/>
      <c r="P12" s="783"/>
      <c r="Q12" s="783"/>
      <c r="R12" s="783"/>
      <c r="S12" s="783"/>
      <c r="T12" s="783"/>
      <c r="U12" s="783"/>
      <c r="V12" s="783"/>
      <c r="W12" s="783"/>
      <c r="X12" s="783"/>
      <c r="Y12" s="783"/>
      <c r="Z12" s="783"/>
      <c r="AA12" s="783"/>
    </row>
    <row r="14" spans="1:24" ht="12.75">
      <c r="A14" s="784" t="s">
        <v>283</v>
      </c>
      <c r="B14" s="784"/>
      <c r="C14" s="784"/>
      <c r="D14" s="784"/>
      <c r="E14" s="784"/>
      <c r="F14" s="784"/>
      <c r="G14" s="784"/>
      <c r="H14" s="784"/>
      <c r="I14" s="784"/>
      <c r="J14" s="784"/>
      <c r="K14" s="784"/>
      <c r="L14" s="784"/>
      <c r="M14" s="784"/>
      <c r="N14" s="784"/>
      <c r="O14" s="784"/>
      <c r="P14" s="784"/>
      <c r="Q14" s="784"/>
      <c r="R14" s="784"/>
      <c r="S14" s="784"/>
      <c r="T14" s="784"/>
      <c r="U14" s="784"/>
      <c r="V14" s="784"/>
      <c r="W14" s="784"/>
      <c r="X14" s="784"/>
    </row>
    <row r="16" spans="1:27" ht="12.75">
      <c r="A16" s="778" t="s">
        <v>284</v>
      </c>
      <c r="B16" s="778"/>
      <c r="C16" s="778"/>
      <c r="E16" s="771" t="s">
        <v>285</v>
      </c>
      <c r="F16" s="771"/>
      <c r="G16" s="771"/>
      <c r="H16" s="771"/>
      <c r="I16" s="771"/>
      <c r="J16" s="771"/>
      <c r="K16" s="771"/>
      <c r="L16" s="771"/>
      <c r="M16" s="771"/>
      <c r="N16" s="771"/>
      <c r="O16" s="771"/>
      <c r="Q16" s="518">
        <v>1489000</v>
      </c>
      <c r="S16" s="785">
        <v>1308604.12</v>
      </c>
      <c r="T16" s="785"/>
      <c r="V16" s="785">
        <v>0</v>
      </c>
      <c r="W16" s="785"/>
      <c r="X16" s="785"/>
      <c r="Y16" s="785"/>
      <c r="AA16" s="518">
        <v>87.88</v>
      </c>
    </row>
    <row r="17" spans="1:27" ht="12.75">
      <c r="A17" s="778" t="s">
        <v>288</v>
      </c>
      <c r="B17" s="778"/>
      <c r="C17" s="778"/>
      <c r="E17" s="778" t="s">
        <v>289</v>
      </c>
      <c r="F17" s="778"/>
      <c r="G17" s="778"/>
      <c r="H17" s="778"/>
      <c r="I17" s="778"/>
      <c r="J17" s="778"/>
      <c r="K17" s="778"/>
      <c r="L17" s="778"/>
      <c r="M17" s="778"/>
      <c r="N17" s="778"/>
      <c r="O17" s="778"/>
      <c r="Q17" s="519">
        <v>45000</v>
      </c>
      <c r="S17" s="782">
        <v>39711.4</v>
      </c>
      <c r="T17" s="782"/>
      <c r="V17" s="782">
        <v>0</v>
      </c>
      <c r="W17" s="782"/>
      <c r="X17" s="782"/>
      <c r="Y17" s="782"/>
      <c r="AA17" s="519">
        <v>88.25</v>
      </c>
    </row>
    <row r="18" spans="1:27" ht="12.75">
      <c r="A18" s="778" t="s">
        <v>290</v>
      </c>
      <c r="B18" s="778"/>
      <c r="C18" s="778"/>
      <c r="E18" s="778" t="s">
        <v>291</v>
      </c>
      <c r="F18" s="778"/>
      <c r="G18" s="778"/>
      <c r="H18" s="778"/>
      <c r="I18" s="778"/>
      <c r="J18" s="778"/>
      <c r="K18" s="778"/>
      <c r="L18" s="778"/>
      <c r="M18" s="778"/>
      <c r="N18" s="778"/>
      <c r="O18" s="778"/>
      <c r="Q18" s="519">
        <v>0</v>
      </c>
      <c r="S18" s="782">
        <v>280</v>
      </c>
      <c r="T18" s="782"/>
      <c r="V18" s="782">
        <v>0</v>
      </c>
      <c r="W18" s="782"/>
      <c r="X18" s="782"/>
      <c r="Y18" s="782"/>
      <c r="AA18" s="519" t="s">
        <v>294</v>
      </c>
    </row>
    <row r="19" spans="1:27" ht="12.75">
      <c r="A19" s="778" t="s">
        <v>295</v>
      </c>
      <c r="B19" s="778"/>
      <c r="C19" s="778"/>
      <c r="E19" s="778" t="s">
        <v>296</v>
      </c>
      <c r="F19" s="778"/>
      <c r="G19" s="778"/>
      <c r="H19" s="778"/>
      <c r="I19" s="778"/>
      <c r="J19" s="778"/>
      <c r="K19" s="778"/>
      <c r="L19" s="778"/>
      <c r="M19" s="778"/>
      <c r="N19" s="778"/>
      <c r="O19" s="778"/>
      <c r="Q19" s="519">
        <v>1400000</v>
      </c>
      <c r="S19" s="782">
        <v>1176616.48</v>
      </c>
      <c r="T19" s="782"/>
      <c r="V19" s="782">
        <v>0</v>
      </c>
      <c r="W19" s="782"/>
      <c r="X19" s="782"/>
      <c r="Y19" s="782"/>
      <c r="AA19" s="519">
        <v>84.04</v>
      </c>
    </row>
    <row r="20" spans="1:27" ht="12.75">
      <c r="A20" s="778" t="s">
        <v>297</v>
      </c>
      <c r="B20" s="778"/>
      <c r="C20" s="778"/>
      <c r="E20" s="778" t="s">
        <v>298</v>
      </c>
      <c r="F20" s="778"/>
      <c r="G20" s="778"/>
      <c r="H20" s="778"/>
      <c r="I20" s="778"/>
      <c r="J20" s="778"/>
      <c r="K20" s="778"/>
      <c r="L20" s="778"/>
      <c r="M20" s="778"/>
      <c r="N20" s="778"/>
      <c r="O20" s="778"/>
      <c r="Q20" s="519">
        <v>0</v>
      </c>
      <c r="S20" s="782">
        <v>2635.24</v>
      </c>
      <c r="T20" s="782"/>
      <c r="V20" s="782">
        <v>0</v>
      </c>
      <c r="W20" s="782"/>
      <c r="X20" s="782"/>
      <c r="Y20" s="782"/>
      <c r="AA20" s="519" t="s">
        <v>294</v>
      </c>
    </row>
    <row r="21" spans="1:27" ht="12.75">
      <c r="A21" s="778" t="s">
        <v>303</v>
      </c>
      <c r="B21" s="778"/>
      <c r="C21" s="778"/>
      <c r="E21" s="778" t="s">
        <v>304</v>
      </c>
      <c r="F21" s="778"/>
      <c r="G21" s="778"/>
      <c r="H21" s="778"/>
      <c r="I21" s="778"/>
      <c r="J21" s="778"/>
      <c r="K21" s="778"/>
      <c r="L21" s="778"/>
      <c r="M21" s="778"/>
      <c r="N21" s="778"/>
      <c r="O21" s="778"/>
      <c r="Q21" s="519">
        <v>40000</v>
      </c>
      <c r="S21" s="782">
        <v>0</v>
      </c>
      <c r="T21" s="782"/>
      <c r="V21" s="782">
        <v>0</v>
      </c>
      <c r="W21" s="782"/>
      <c r="X21" s="782"/>
      <c r="Y21" s="782"/>
      <c r="AA21" s="519">
        <v>0</v>
      </c>
    </row>
    <row r="22" spans="1:27" ht="12.75">
      <c r="A22" s="778" t="s">
        <v>305</v>
      </c>
      <c r="B22" s="778"/>
      <c r="C22" s="778"/>
      <c r="E22" s="778" t="s">
        <v>306</v>
      </c>
      <c r="F22" s="778"/>
      <c r="G22" s="778"/>
      <c r="H22" s="778"/>
      <c r="I22" s="778"/>
      <c r="J22" s="778"/>
      <c r="K22" s="778"/>
      <c r="L22" s="778"/>
      <c r="M22" s="778"/>
      <c r="N22" s="778"/>
      <c r="O22" s="778"/>
      <c r="Q22" s="519">
        <v>0</v>
      </c>
      <c r="S22" s="782">
        <v>36195</v>
      </c>
      <c r="T22" s="782"/>
      <c r="V22" s="782">
        <v>0</v>
      </c>
      <c r="W22" s="782"/>
      <c r="X22" s="782"/>
      <c r="Y22" s="782"/>
      <c r="AA22" s="519" t="s">
        <v>294</v>
      </c>
    </row>
    <row r="23" spans="1:27" ht="12.75">
      <c r="A23" s="778" t="s">
        <v>309</v>
      </c>
      <c r="B23" s="778"/>
      <c r="C23" s="778"/>
      <c r="E23" s="778" t="s">
        <v>310</v>
      </c>
      <c r="F23" s="778"/>
      <c r="G23" s="778"/>
      <c r="H23" s="778"/>
      <c r="I23" s="778"/>
      <c r="J23" s="778"/>
      <c r="K23" s="778"/>
      <c r="L23" s="778"/>
      <c r="M23" s="778"/>
      <c r="N23" s="778"/>
      <c r="O23" s="778"/>
      <c r="Q23" s="519">
        <v>4000</v>
      </c>
      <c r="S23" s="782">
        <v>32971</v>
      </c>
      <c r="T23" s="782"/>
      <c r="V23" s="782">
        <v>0</v>
      </c>
      <c r="W23" s="782"/>
      <c r="X23" s="782"/>
      <c r="Y23" s="782"/>
      <c r="AA23" s="519">
        <v>824.27</v>
      </c>
    </row>
    <row r="24" spans="1:27" ht="12.75">
      <c r="A24" s="778" t="s">
        <v>551</v>
      </c>
      <c r="B24" s="778"/>
      <c r="C24" s="778"/>
      <c r="E24" s="778" t="s">
        <v>552</v>
      </c>
      <c r="F24" s="778"/>
      <c r="G24" s="778"/>
      <c r="H24" s="778"/>
      <c r="I24" s="778"/>
      <c r="J24" s="778"/>
      <c r="K24" s="778"/>
      <c r="L24" s="778"/>
      <c r="M24" s="778"/>
      <c r="N24" s="778"/>
      <c r="O24" s="778"/>
      <c r="Q24" s="519">
        <v>0</v>
      </c>
      <c r="S24" s="782">
        <v>20195</v>
      </c>
      <c r="T24" s="782"/>
      <c r="V24" s="782">
        <v>0</v>
      </c>
      <c r="W24" s="782"/>
      <c r="X24" s="782"/>
      <c r="Y24" s="782"/>
      <c r="AA24" s="519" t="s">
        <v>294</v>
      </c>
    </row>
    <row r="25" spans="1:27" ht="12.75">
      <c r="A25" s="778" t="s">
        <v>327</v>
      </c>
      <c r="B25" s="778"/>
      <c r="C25" s="778"/>
      <c r="E25" s="771" t="s">
        <v>328</v>
      </c>
      <c r="F25" s="771"/>
      <c r="G25" s="771"/>
      <c r="H25" s="771"/>
      <c r="I25" s="771"/>
      <c r="J25" s="771"/>
      <c r="K25" s="771"/>
      <c r="L25" s="771"/>
      <c r="M25" s="771"/>
      <c r="N25" s="771"/>
      <c r="O25" s="771"/>
      <c r="Q25" s="518">
        <v>20000</v>
      </c>
      <c r="S25" s="785">
        <v>14969.83</v>
      </c>
      <c r="T25" s="785"/>
      <c r="V25" s="785">
        <v>0</v>
      </c>
      <c r="W25" s="785"/>
      <c r="X25" s="785"/>
      <c r="Y25" s="785"/>
      <c r="AA25" s="518">
        <v>74.85</v>
      </c>
    </row>
    <row r="26" spans="1:27" ht="12.75">
      <c r="A26" s="778" t="s">
        <v>333</v>
      </c>
      <c r="B26" s="778"/>
      <c r="C26" s="778"/>
      <c r="E26" s="778" t="s">
        <v>334</v>
      </c>
      <c r="F26" s="778"/>
      <c r="G26" s="778"/>
      <c r="H26" s="778"/>
      <c r="I26" s="778"/>
      <c r="J26" s="778"/>
      <c r="K26" s="778"/>
      <c r="L26" s="778"/>
      <c r="M26" s="778"/>
      <c r="N26" s="778"/>
      <c r="O26" s="778"/>
      <c r="Q26" s="519">
        <v>0</v>
      </c>
      <c r="S26" s="782">
        <v>14969.83</v>
      </c>
      <c r="T26" s="782"/>
      <c r="V26" s="782">
        <v>0</v>
      </c>
      <c r="W26" s="782"/>
      <c r="X26" s="782"/>
      <c r="Y26" s="782"/>
      <c r="AA26" s="519" t="s">
        <v>294</v>
      </c>
    </row>
    <row r="27" spans="1:27" ht="12.75">
      <c r="A27" s="778" t="s">
        <v>337</v>
      </c>
      <c r="B27" s="778"/>
      <c r="C27" s="778"/>
      <c r="E27" s="771" t="s">
        <v>338</v>
      </c>
      <c r="F27" s="771"/>
      <c r="G27" s="771"/>
      <c r="H27" s="771"/>
      <c r="I27" s="771"/>
      <c r="J27" s="771"/>
      <c r="K27" s="771"/>
      <c r="L27" s="771"/>
      <c r="M27" s="771"/>
      <c r="N27" s="771"/>
      <c r="O27" s="771"/>
      <c r="Q27" s="518">
        <v>15000</v>
      </c>
      <c r="S27" s="785">
        <v>9704</v>
      </c>
      <c r="T27" s="785"/>
      <c r="V27" s="785">
        <v>0</v>
      </c>
      <c r="W27" s="785"/>
      <c r="X27" s="785"/>
      <c r="Y27" s="785"/>
      <c r="AA27" s="518">
        <v>64.69</v>
      </c>
    </row>
    <row r="28" spans="1:27" ht="12.75">
      <c r="A28" s="778" t="s">
        <v>341</v>
      </c>
      <c r="B28" s="778"/>
      <c r="C28" s="778"/>
      <c r="E28" s="778" t="s">
        <v>342</v>
      </c>
      <c r="F28" s="778"/>
      <c r="G28" s="778"/>
      <c r="H28" s="778"/>
      <c r="I28" s="778"/>
      <c r="J28" s="778"/>
      <c r="K28" s="778"/>
      <c r="L28" s="778"/>
      <c r="M28" s="778"/>
      <c r="N28" s="778"/>
      <c r="O28" s="778"/>
      <c r="Q28" s="519">
        <v>0</v>
      </c>
      <c r="S28" s="782">
        <v>9704</v>
      </c>
      <c r="T28" s="782"/>
      <c r="V28" s="782">
        <v>0</v>
      </c>
      <c r="W28" s="782"/>
      <c r="X28" s="782"/>
      <c r="Y28" s="782"/>
      <c r="AA28" s="519" t="s">
        <v>294</v>
      </c>
    </row>
    <row r="29" spans="1:27" ht="12.75">
      <c r="A29" s="778" t="s">
        <v>348</v>
      </c>
      <c r="B29" s="778"/>
      <c r="C29" s="778"/>
      <c r="E29" s="771" t="s">
        <v>349</v>
      </c>
      <c r="F29" s="771"/>
      <c r="G29" s="771"/>
      <c r="H29" s="771"/>
      <c r="I29" s="771"/>
      <c r="J29" s="771"/>
      <c r="K29" s="771"/>
      <c r="L29" s="771"/>
      <c r="M29" s="771"/>
      <c r="N29" s="771"/>
      <c r="O29" s="771"/>
      <c r="Q29" s="518">
        <v>167500</v>
      </c>
      <c r="S29" s="785">
        <v>193627.79</v>
      </c>
      <c r="T29" s="785"/>
      <c r="V29" s="785">
        <v>0</v>
      </c>
      <c r="W29" s="785"/>
      <c r="X29" s="785"/>
      <c r="Y29" s="785"/>
      <c r="AA29" s="518">
        <v>115.6</v>
      </c>
    </row>
    <row r="30" spans="1:27" ht="12.75">
      <c r="A30" s="778" t="s">
        <v>350</v>
      </c>
      <c r="B30" s="778"/>
      <c r="C30" s="778"/>
      <c r="E30" s="778" t="s">
        <v>351</v>
      </c>
      <c r="F30" s="778"/>
      <c r="G30" s="778"/>
      <c r="H30" s="778"/>
      <c r="I30" s="778"/>
      <c r="J30" s="778"/>
      <c r="K30" s="778"/>
      <c r="L30" s="778"/>
      <c r="M30" s="778"/>
      <c r="N30" s="778"/>
      <c r="O30" s="778"/>
      <c r="Q30" s="519">
        <v>0</v>
      </c>
      <c r="S30" s="782">
        <v>164</v>
      </c>
      <c r="T30" s="782"/>
      <c r="V30" s="782">
        <v>0</v>
      </c>
      <c r="W30" s="782"/>
      <c r="X30" s="782"/>
      <c r="Y30" s="782"/>
      <c r="AA30" s="519" t="s">
        <v>294</v>
      </c>
    </row>
    <row r="31" spans="1:27" ht="12.75">
      <c r="A31" s="778" t="s">
        <v>352</v>
      </c>
      <c r="B31" s="778"/>
      <c r="C31" s="778"/>
      <c r="E31" s="778" t="s">
        <v>353</v>
      </c>
      <c r="F31" s="778"/>
      <c r="G31" s="778"/>
      <c r="H31" s="778"/>
      <c r="I31" s="778"/>
      <c r="J31" s="778"/>
      <c r="K31" s="778"/>
      <c r="L31" s="778"/>
      <c r="M31" s="778"/>
      <c r="N31" s="778"/>
      <c r="O31" s="778"/>
      <c r="Q31" s="519">
        <v>13000</v>
      </c>
      <c r="S31" s="782">
        <v>10388.45</v>
      </c>
      <c r="T31" s="782"/>
      <c r="V31" s="782">
        <v>0</v>
      </c>
      <c r="W31" s="782"/>
      <c r="X31" s="782"/>
      <c r="Y31" s="782"/>
      <c r="AA31" s="519">
        <v>79.91</v>
      </c>
    </row>
    <row r="32" spans="1:27" ht="12.75">
      <c r="A32" s="778" t="s">
        <v>354</v>
      </c>
      <c r="B32" s="778"/>
      <c r="C32" s="778"/>
      <c r="E32" s="778" t="s">
        <v>355</v>
      </c>
      <c r="F32" s="778"/>
      <c r="G32" s="778"/>
      <c r="H32" s="778"/>
      <c r="I32" s="778"/>
      <c r="J32" s="778"/>
      <c r="K32" s="778"/>
      <c r="L32" s="778"/>
      <c r="M32" s="778"/>
      <c r="N32" s="778"/>
      <c r="O32" s="778"/>
      <c r="Q32" s="519">
        <v>14000</v>
      </c>
      <c r="S32" s="782">
        <v>5945</v>
      </c>
      <c r="T32" s="782"/>
      <c r="V32" s="782">
        <v>0</v>
      </c>
      <c r="W32" s="782"/>
      <c r="X32" s="782"/>
      <c r="Y32" s="782"/>
      <c r="AA32" s="519">
        <v>42.46</v>
      </c>
    </row>
    <row r="33" spans="1:27" ht="12.75">
      <c r="A33" s="778" t="s">
        <v>360</v>
      </c>
      <c r="B33" s="778"/>
      <c r="C33" s="778"/>
      <c r="E33" s="778" t="s">
        <v>361</v>
      </c>
      <c r="F33" s="778"/>
      <c r="G33" s="778"/>
      <c r="H33" s="778"/>
      <c r="I33" s="778"/>
      <c r="J33" s="778"/>
      <c r="K33" s="778"/>
      <c r="L33" s="778"/>
      <c r="M33" s="778"/>
      <c r="N33" s="778"/>
      <c r="O33" s="778"/>
      <c r="Q33" s="519">
        <v>90000</v>
      </c>
      <c r="S33" s="782">
        <v>85956.34</v>
      </c>
      <c r="T33" s="782"/>
      <c r="V33" s="782">
        <v>0</v>
      </c>
      <c r="W33" s="782"/>
      <c r="X33" s="782"/>
      <c r="Y33" s="782"/>
      <c r="AA33" s="519">
        <v>95.51</v>
      </c>
    </row>
    <row r="34" spans="1:27" ht="12.75">
      <c r="A34" s="778" t="s">
        <v>362</v>
      </c>
      <c r="B34" s="778"/>
      <c r="C34" s="778"/>
      <c r="E34" s="778" t="s">
        <v>363</v>
      </c>
      <c r="F34" s="778"/>
      <c r="G34" s="778"/>
      <c r="H34" s="778"/>
      <c r="I34" s="778"/>
      <c r="J34" s="778"/>
      <c r="K34" s="778"/>
      <c r="L34" s="778"/>
      <c r="M34" s="778"/>
      <c r="N34" s="778"/>
      <c r="O34" s="778"/>
      <c r="Q34" s="519">
        <v>50000</v>
      </c>
      <c r="S34" s="782">
        <v>36000</v>
      </c>
      <c r="T34" s="782"/>
      <c r="V34" s="782">
        <v>0</v>
      </c>
      <c r="W34" s="782"/>
      <c r="X34" s="782"/>
      <c r="Y34" s="782"/>
      <c r="AA34" s="519">
        <v>72</v>
      </c>
    </row>
    <row r="35" spans="1:27" ht="12.75">
      <c r="A35" s="778" t="s">
        <v>364</v>
      </c>
      <c r="B35" s="778"/>
      <c r="C35" s="778"/>
      <c r="E35" s="778" t="s">
        <v>365</v>
      </c>
      <c r="F35" s="778"/>
      <c r="G35" s="778"/>
      <c r="H35" s="778"/>
      <c r="I35" s="778"/>
      <c r="J35" s="778"/>
      <c r="K35" s="778"/>
      <c r="L35" s="778"/>
      <c r="M35" s="778"/>
      <c r="N35" s="778"/>
      <c r="O35" s="778"/>
      <c r="Q35" s="519">
        <v>500</v>
      </c>
      <c r="S35" s="782">
        <v>32</v>
      </c>
      <c r="T35" s="782"/>
      <c r="V35" s="782">
        <v>0</v>
      </c>
      <c r="W35" s="782"/>
      <c r="X35" s="782"/>
      <c r="Y35" s="782"/>
      <c r="AA35" s="519">
        <v>6.4</v>
      </c>
    </row>
    <row r="36" spans="1:27" ht="12.75">
      <c r="A36" s="778" t="s">
        <v>382</v>
      </c>
      <c r="B36" s="778"/>
      <c r="C36" s="778"/>
      <c r="E36" s="778" t="s">
        <v>383</v>
      </c>
      <c r="F36" s="778"/>
      <c r="G36" s="778"/>
      <c r="H36" s="778"/>
      <c r="I36" s="778"/>
      <c r="J36" s="778"/>
      <c r="K36" s="778"/>
      <c r="L36" s="778"/>
      <c r="M36" s="778"/>
      <c r="N36" s="778"/>
      <c r="O36" s="778"/>
      <c r="Q36" s="519">
        <v>0</v>
      </c>
      <c r="S36" s="782">
        <v>26828</v>
      </c>
      <c r="T36" s="782"/>
      <c r="V36" s="782">
        <v>0</v>
      </c>
      <c r="W36" s="782"/>
      <c r="X36" s="782"/>
      <c r="Y36" s="782"/>
      <c r="AA36" s="519" t="s">
        <v>294</v>
      </c>
    </row>
    <row r="37" spans="1:27" ht="12.75">
      <c r="A37" s="778" t="s">
        <v>553</v>
      </c>
      <c r="B37" s="778"/>
      <c r="C37" s="778"/>
      <c r="E37" s="778" t="s">
        <v>554</v>
      </c>
      <c r="F37" s="778"/>
      <c r="G37" s="778"/>
      <c r="H37" s="778"/>
      <c r="I37" s="778"/>
      <c r="J37" s="778"/>
      <c r="K37" s="778"/>
      <c r="L37" s="778"/>
      <c r="M37" s="778"/>
      <c r="N37" s="778"/>
      <c r="O37" s="778"/>
      <c r="Q37" s="519">
        <v>0</v>
      </c>
      <c r="S37" s="782">
        <v>154</v>
      </c>
      <c r="T37" s="782"/>
      <c r="V37" s="782">
        <v>0</v>
      </c>
      <c r="W37" s="782"/>
      <c r="X37" s="782"/>
      <c r="Y37" s="782"/>
      <c r="AA37" s="519" t="s">
        <v>294</v>
      </c>
    </row>
    <row r="38" spans="1:27" ht="12.75">
      <c r="A38" s="778" t="s">
        <v>384</v>
      </c>
      <c r="B38" s="778"/>
      <c r="C38" s="778"/>
      <c r="E38" s="778" t="s">
        <v>385</v>
      </c>
      <c r="F38" s="778"/>
      <c r="G38" s="778"/>
      <c r="H38" s="778"/>
      <c r="I38" s="778"/>
      <c r="J38" s="778"/>
      <c r="K38" s="778"/>
      <c r="L38" s="778"/>
      <c r="M38" s="778"/>
      <c r="N38" s="778"/>
      <c r="O38" s="778"/>
      <c r="Q38" s="519">
        <v>0</v>
      </c>
      <c r="S38" s="782">
        <v>10600</v>
      </c>
      <c r="T38" s="782"/>
      <c r="V38" s="782">
        <v>0</v>
      </c>
      <c r="W38" s="782"/>
      <c r="X38" s="782"/>
      <c r="Y38" s="782"/>
      <c r="AA38" s="519" t="s">
        <v>294</v>
      </c>
    </row>
    <row r="39" spans="1:27" ht="12.75">
      <c r="A39" s="778" t="s">
        <v>388</v>
      </c>
      <c r="B39" s="778"/>
      <c r="C39" s="778"/>
      <c r="E39" s="778" t="s">
        <v>389</v>
      </c>
      <c r="F39" s="778"/>
      <c r="G39" s="778"/>
      <c r="H39" s="778"/>
      <c r="I39" s="778"/>
      <c r="J39" s="778"/>
      <c r="K39" s="778"/>
      <c r="L39" s="778"/>
      <c r="M39" s="778"/>
      <c r="N39" s="778"/>
      <c r="O39" s="778"/>
      <c r="Q39" s="519">
        <v>0</v>
      </c>
      <c r="S39" s="782">
        <v>2500</v>
      </c>
      <c r="T39" s="782"/>
      <c r="V39" s="782">
        <v>0</v>
      </c>
      <c r="W39" s="782"/>
      <c r="X39" s="782"/>
      <c r="Y39" s="782"/>
      <c r="AA39" s="519" t="s">
        <v>294</v>
      </c>
    </row>
    <row r="40" spans="1:27" ht="12.75">
      <c r="A40" s="778" t="s">
        <v>392</v>
      </c>
      <c r="B40" s="778"/>
      <c r="C40" s="778"/>
      <c r="E40" s="778" t="s">
        <v>393</v>
      </c>
      <c r="F40" s="778"/>
      <c r="G40" s="778"/>
      <c r="H40" s="778"/>
      <c r="I40" s="778"/>
      <c r="J40" s="778"/>
      <c r="K40" s="778"/>
      <c r="L40" s="778"/>
      <c r="M40" s="778"/>
      <c r="N40" s="778"/>
      <c r="O40" s="778"/>
      <c r="Q40" s="519">
        <v>0</v>
      </c>
      <c r="S40" s="782">
        <v>15060</v>
      </c>
      <c r="T40" s="782"/>
      <c r="V40" s="782">
        <v>0</v>
      </c>
      <c r="W40" s="782"/>
      <c r="X40" s="782"/>
      <c r="Y40" s="782"/>
      <c r="AA40" s="519" t="s">
        <v>294</v>
      </c>
    </row>
    <row r="41" spans="1:27" ht="12.75">
      <c r="A41" s="778" t="s">
        <v>394</v>
      </c>
      <c r="B41" s="778"/>
      <c r="C41" s="778"/>
      <c r="E41" s="771" t="s">
        <v>395</v>
      </c>
      <c r="F41" s="771"/>
      <c r="G41" s="771"/>
      <c r="H41" s="771"/>
      <c r="I41" s="771"/>
      <c r="J41" s="771"/>
      <c r="K41" s="771"/>
      <c r="L41" s="771"/>
      <c r="M41" s="771"/>
      <c r="N41" s="771"/>
      <c r="O41" s="771"/>
      <c r="Q41" s="518">
        <v>4270000</v>
      </c>
      <c r="S41" s="785">
        <v>4325851</v>
      </c>
      <c r="T41" s="785"/>
      <c r="V41" s="785">
        <v>0</v>
      </c>
      <c r="W41" s="785"/>
      <c r="X41" s="785"/>
      <c r="Y41" s="785"/>
      <c r="AA41" s="518">
        <v>101.31</v>
      </c>
    </row>
    <row r="42" spans="1:27" ht="12.75">
      <c r="A42" s="778" t="s">
        <v>396</v>
      </c>
      <c r="B42" s="778"/>
      <c r="C42" s="778"/>
      <c r="E42" s="778" t="s">
        <v>397</v>
      </c>
      <c r="F42" s="778"/>
      <c r="G42" s="778"/>
      <c r="H42" s="778"/>
      <c r="I42" s="778"/>
      <c r="J42" s="778"/>
      <c r="K42" s="778"/>
      <c r="L42" s="778"/>
      <c r="M42" s="778"/>
      <c r="N42" s="778"/>
      <c r="O42" s="778"/>
      <c r="Q42" s="519">
        <v>4270000</v>
      </c>
      <c r="S42" s="782">
        <v>4325851</v>
      </c>
      <c r="T42" s="782"/>
      <c r="V42" s="782">
        <v>0</v>
      </c>
      <c r="W42" s="782"/>
      <c r="X42" s="782"/>
      <c r="Y42" s="782"/>
      <c r="AA42" s="519">
        <v>101.31</v>
      </c>
    </row>
    <row r="43" spans="1:27" ht="12.75">
      <c r="A43" s="778" t="s">
        <v>404</v>
      </c>
      <c r="B43" s="778"/>
      <c r="C43" s="778"/>
      <c r="E43" s="771" t="s">
        <v>405</v>
      </c>
      <c r="F43" s="771"/>
      <c r="G43" s="771"/>
      <c r="H43" s="771"/>
      <c r="I43" s="771"/>
      <c r="J43" s="771"/>
      <c r="K43" s="771"/>
      <c r="L43" s="771"/>
      <c r="M43" s="771"/>
      <c r="N43" s="771"/>
      <c r="O43" s="771"/>
      <c r="Q43" s="518">
        <v>1469734</v>
      </c>
      <c r="S43" s="785">
        <v>1488838.55</v>
      </c>
      <c r="T43" s="785"/>
      <c r="V43" s="785">
        <v>0</v>
      </c>
      <c r="W43" s="785"/>
      <c r="X43" s="785"/>
      <c r="Y43" s="785"/>
      <c r="AA43" s="518">
        <v>101.3</v>
      </c>
    </row>
    <row r="44" spans="1:27" ht="12.75">
      <c r="A44" s="778" t="s">
        <v>406</v>
      </c>
      <c r="B44" s="778"/>
      <c r="C44" s="778"/>
      <c r="E44" s="778" t="s">
        <v>407</v>
      </c>
      <c r="F44" s="778"/>
      <c r="G44" s="778"/>
      <c r="H44" s="778"/>
      <c r="I44" s="778"/>
      <c r="J44" s="778"/>
      <c r="K44" s="778"/>
      <c r="L44" s="778"/>
      <c r="M44" s="778"/>
      <c r="N44" s="778"/>
      <c r="O44" s="778"/>
      <c r="Q44" s="519">
        <v>384300</v>
      </c>
      <c r="S44" s="782">
        <v>389318.8</v>
      </c>
      <c r="T44" s="782"/>
      <c r="V44" s="782">
        <v>0</v>
      </c>
      <c r="W44" s="782"/>
      <c r="X44" s="782"/>
      <c r="Y44" s="782"/>
      <c r="AA44" s="519">
        <v>101.31</v>
      </c>
    </row>
    <row r="45" spans="1:27" ht="12.75">
      <c r="A45" s="778" t="s">
        <v>408</v>
      </c>
      <c r="B45" s="778"/>
      <c r="C45" s="778"/>
      <c r="E45" s="778" t="s">
        <v>409</v>
      </c>
      <c r="F45" s="778"/>
      <c r="G45" s="778"/>
      <c r="H45" s="778"/>
      <c r="I45" s="778"/>
      <c r="J45" s="778"/>
      <c r="K45" s="778"/>
      <c r="L45" s="778"/>
      <c r="M45" s="778"/>
      <c r="N45" s="778"/>
      <c r="O45" s="778"/>
      <c r="Q45" s="519">
        <v>1067500</v>
      </c>
      <c r="S45" s="782">
        <v>1081462.75</v>
      </c>
      <c r="T45" s="782"/>
      <c r="V45" s="782">
        <v>0</v>
      </c>
      <c r="W45" s="782"/>
      <c r="X45" s="782"/>
      <c r="Y45" s="782"/>
      <c r="AA45" s="519">
        <v>101.31</v>
      </c>
    </row>
    <row r="46" spans="1:27" ht="12.75">
      <c r="A46" s="778" t="s">
        <v>410</v>
      </c>
      <c r="B46" s="778"/>
      <c r="C46" s="778"/>
      <c r="E46" s="778" t="s">
        <v>411</v>
      </c>
      <c r="F46" s="778"/>
      <c r="G46" s="778"/>
      <c r="H46" s="778"/>
      <c r="I46" s="778"/>
      <c r="J46" s="778"/>
      <c r="K46" s="778"/>
      <c r="L46" s="778"/>
      <c r="M46" s="778"/>
      <c r="N46" s="778"/>
      <c r="O46" s="778"/>
      <c r="Q46" s="519">
        <v>17934</v>
      </c>
      <c r="S46" s="782">
        <v>18057</v>
      </c>
      <c r="T46" s="782"/>
      <c r="V46" s="782">
        <v>0</v>
      </c>
      <c r="W46" s="782"/>
      <c r="X46" s="782"/>
      <c r="Y46" s="782"/>
      <c r="AA46" s="519">
        <v>100.69</v>
      </c>
    </row>
    <row r="47" spans="1:27" ht="12.75">
      <c r="A47" s="778" t="s">
        <v>430</v>
      </c>
      <c r="B47" s="778"/>
      <c r="C47" s="778"/>
      <c r="E47" s="771" t="s">
        <v>431</v>
      </c>
      <c r="F47" s="771"/>
      <c r="G47" s="771"/>
      <c r="H47" s="771"/>
      <c r="I47" s="771"/>
      <c r="J47" s="771"/>
      <c r="K47" s="771"/>
      <c r="L47" s="771"/>
      <c r="M47" s="771"/>
      <c r="N47" s="771"/>
      <c r="O47" s="771"/>
      <c r="Q47" s="518">
        <v>0</v>
      </c>
      <c r="S47" s="785">
        <v>80.94</v>
      </c>
      <c r="T47" s="785"/>
      <c r="V47" s="785">
        <v>0</v>
      </c>
      <c r="W47" s="785"/>
      <c r="X47" s="785"/>
      <c r="Y47" s="785"/>
      <c r="AA47" s="518" t="s">
        <v>294</v>
      </c>
    </row>
    <row r="48" spans="1:27" ht="12.75">
      <c r="A48" s="778" t="s">
        <v>432</v>
      </c>
      <c r="B48" s="778"/>
      <c r="C48" s="778"/>
      <c r="E48" s="778" t="s">
        <v>433</v>
      </c>
      <c r="F48" s="778"/>
      <c r="G48" s="778"/>
      <c r="H48" s="778"/>
      <c r="I48" s="778"/>
      <c r="J48" s="778"/>
      <c r="K48" s="778"/>
      <c r="L48" s="778"/>
      <c r="M48" s="778"/>
      <c r="N48" s="778"/>
      <c r="O48" s="778"/>
      <c r="Q48" s="519">
        <v>0</v>
      </c>
      <c r="S48" s="782">
        <v>80.94</v>
      </c>
      <c r="T48" s="782"/>
      <c r="V48" s="782">
        <v>0</v>
      </c>
      <c r="W48" s="782"/>
      <c r="X48" s="782"/>
      <c r="Y48" s="782"/>
      <c r="AA48" s="519" t="s">
        <v>294</v>
      </c>
    </row>
    <row r="49" spans="1:27" ht="12.75">
      <c r="A49" s="778" t="s">
        <v>444</v>
      </c>
      <c r="B49" s="778"/>
      <c r="C49" s="778"/>
      <c r="E49" s="771" t="s">
        <v>445</v>
      </c>
      <c r="F49" s="771"/>
      <c r="G49" s="771"/>
      <c r="H49" s="771"/>
      <c r="I49" s="771"/>
      <c r="J49" s="771"/>
      <c r="K49" s="771"/>
      <c r="L49" s="771"/>
      <c r="M49" s="771"/>
      <c r="N49" s="771"/>
      <c r="O49" s="771"/>
      <c r="Q49" s="518">
        <v>23000</v>
      </c>
      <c r="S49" s="785">
        <v>15274.63</v>
      </c>
      <c r="T49" s="785"/>
      <c r="V49" s="785">
        <v>0</v>
      </c>
      <c r="W49" s="785"/>
      <c r="X49" s="785"/>
      <c r="Y49" s="785"/>
      <c r="AA49" s="518">
        <v>66.41</v>
      </c>
    </row>
    <row r="50" spans="1:27" ht="12.75">
      <c r="A50" s="778" t="s">
        <v>473</v>
      </c>
      <c r="B50" s="778"/>
      <c r="C50" s="778"/>
      <c r="E50" s="778" t="s">
        <v>474</v>
      </c>
      <c r="F50" s="778"/>
      <c r="G50" s="778"/>
      <c r="H50" s="778"/>
      <c r="I50" s="778"/>
      <c r="J50" s="778"/>
      <c r="K50" s="778"/>
      <c r="L50" s="778"/>
      <c r="M50" s="778"/>
      <c r="N50" s="778"/>
      <c r="O50" s="778"/>
      <c r="Q50" s="519">
        <v>10000</v>
      </c>
      <c r="S50" s="782">
        <v>0</v>
      </c>
      <c r="T50" s="782"/>
      <c r="V50" s="782">
        <v>0</v>
      </c>
      <c r="W50" s="782"/>
      <c r="X50" s="782"/>
      <c r="Y50" s="782"/>
      <c r="AA50" s="519">
        <v>0</v>
      </c>
    </row>
    <row r="51" spans="1:27" ht="12.75">
      <c r="A51" s="778" t="s">
        <v>485</v>
      </c>
      <c r="B51" s="778"/>
      <c r="C51" s="778"/>
      <c r="E51" s="778" t="s">
        <v>486</v>
      </c>
      <c r="F51" s="778"/>
      <c r="G51" s="778"/>
      <c r="H51" s="778"/>
      <c r="I51" s="778"/>
      <c r="J51" s="778"/>
      <c r="K51" s="778"/>
      <c r="L51" s="778"/>
      <c r="M51" s="778"/>
      <c r="N51" s="778"/>
      <c r="O51" s="778"/>
      <c r="Q51" s="519">
        <v>13000</v>
      </c>
      <c r="S51" s="782">
        <v>0</v>
      </c>
      <c r="T51" s="782"/>
      <c r="V51" s="782">
        <v>0</v>
      </c>
      <c r="W51" s="782"/>
      <c r="X51" s="782"/>
      <c r="Y51" s="782"/>
      <c r="AA51" s="519">
        <v>0</v>
      </c>
    </row>
    <row r="52" spans="1:27" ht="12.75">
      <c r="A52" s="778" t="s">
        <v>487</v>
      </c>
      <c r="B52" s="778"/>
      <c r="C52" s="778"/>
      <c r="E52" s="778" t="s">
        <v>488</v>
      </c>
      <c r="F52" s="778"/>
      <c r="G52" s="778"/>
      <c r="H52" s="778"/>
      <c r="I52" s="778"/>
      <c r="J52" s="778"/>
      <c r="K52" s="778"/>
      <c r="L52" s="778"/>
      <c r="M52" s="778"/>
      <c r="N52" s="778"/>
      <c r="O52" s="778"/>
      <c r="Q52" s="519">
        <v>0</v>
      </c>
      <c r="S52" s="782">
        <v>15274.63</v>
      </c>
      <c r="T52" s="782"/>
      <c r="V52" s="782">
        <v>0</v>
      </c>
      <c r="W52" s="782"/>
      <c r="X52" s="782"/>
      <c r="Y52" s="782"/>
      <c r="AA52" s="519" t="s">
        <v>294</v>
      </c>
    </row>
    <row r="53" spans="1:27" ht="12.75">
      <c r="A53" s="778" t="s">
        <v>497</v>
      </c>
      <c r="B53" s="778"/>
      <c r="C53" s="778"/>
      <c r="E53" s="771" t="s">
        <v>498</v>
      </c>
      <c r="F53" s="771"/>
      <c r="G53" s="771"/>
      <c r="H53" s="771"/>
      <c r="I53" s="771"/>
      <c r="J53" s="771"/>
      <c r="K53" s="771"/>
      <c r="L53" s="771"/>
      <c r="M53" s="771"/>
      <c r="N53" s="771"/>
      <c r="O53" s="771"/>
      <c r="Q53" s="518">
        <v>0</v>
      </c>
      <c r="S53" s="785">
        <v>0</v>
      </c>
      <c r="T53" s="785"/>
      <c r="V53" s="785">
        <v>52792</v>
      </c>
      <c r="W53" s="785"/>
      <c r="X53" s="785"/>
      <c r="Y53" s="785"/>
      <c r="AA53" s="518" t="s">
        <v>294</v>
      </c>
    </row>
    <row r="54" spans="1:27" ht="13.5" thickBot="1">
      <c r="A54" s="778"/>
      <c r="B54" s="778"/>
      <c r="C54" s="778"/>
      <c r="E54" s="778"/>
      <c r="F54" s="778"/>
      <c r="G54" s="778"/>
      <c r="H54" s="778"/>
      <c r="I54" s="778"/>
      <c r="J54" s="778"/>
      <c r="K54" s="778"/>
      <c r="L54" s="778"/>
      <c r="M54" s="778"/>
      <c r="N54" s="778"/>
      <c r="O54" s="778"/>
      <c r="Q54" s="519"/>
      <c r="S54" s="782"/>
      <c r="T54" s="782"/>
      <c r="V54" s="782"/>
      <c r="W54" s="782"/>
      <c r="X54" s="782"/>
      <c r="Y54" s="782"/>
      <c r="AA54" s="519"/>
    </row>
    <row r="55" spans="1:27" ht="13.5" thickBot="1">
      <c r="A55" s="778" t="s">
        <v>243</v>
      </c>
      <c r="B55" s="778"/>
      <c r="C55" s="778"/>
      <c r="D55" s="523"/>
      <c r="E55" s="788" t="s">
        <v>180</v>
      </c>
      <c r="F55" s="789"/>
      <c r="G55" s="789"/>
      <c r="H55" s="789"/>
      <c r="I55" s="789"/>
      <c r="J55" s="789"/>
      <c r="K55" s="789"/>
      <c r="L55" s="789"/>
      <c r="M55" s="789"/>
      <c r="N55" s="789"/>
      <c r="O55" s="789"/>
      <c r="P55" s="380"/>
      <c r="Q55" s="520">
        <v>7454234</v>
      </c>
      <c r="R55" s="380"/>
      <c r="S55" s="790">
        <v>7356950.86</v>
      </c>
      <c r="T55" s="790"/>
      <c r="U55" s="380"/>
      <c r="V55" s="790">
        <v>52792</v>
      </c>
      <c r="W55" s="790"/>
      <c r="X55" s="790"/>
      <c r="Y55" s="790"/>
      <c r="Z55" s="380"/>
      <c r="AA55" s="521">
        <v>99.4</v>
      </c>
    </row>
    <row r="57" spans="1:24" ht="12.75">
      <c r="A57" s="784" t="s">
        <v>499</v>
      </c>
      <c r="B57" s="784"/>
      <c r="C57" s="784"/>
      <c r="D57" s="784"/>
      <c r="E57" s="784"/>
      <c r="F57" s="784"/>
      <c r="G57" s="784"/>
      <c r="H57" s="784"/>
      <c r="I57" s="784"/>
      <c r="J57" s="784"/>
      <c r="K57" s="784"/>
      <c r="L57" s="784"/>
      <c r="M57" s="784"/>
      <c r="N57" s="784"/>
      <c r="O57" s="784"/>
      <c r="P57" s="784"/>
      <c r="Q57" s="784"/>
      <c r="R57" s="784"/>
      <c r="S57" s="784"/>
      <c r="T57" s="784"/>
      <c r="U57" s="784"/>
      <c r="V57" s="784"/>
      <c r="W57" s="784"/>
      <c r="X57" s="784"/>
    </row>
    <row r="59" spans="1:27" ht="12.75">
      <c r="A59" s="778" t="s">
        <v>500</v>
      </c>
      <c r="B59" s="778"/>
      <c r="C59" s="778"/>
      <c r="E59" s="771" t="s">
        <v>501</v>
      </c>
      <c r="F59" s="771"/>
      <c r="G59" s="771"/>
      <c r="H59" s="771"/>
      <c r="I59" s="771"/>
      <c r="J59" s="771"/>
      <c r="K59" s="771"/>
      <c r="L59" s="771"/>
      <c r="M59" s="771"/>
      <c r="N59" s="771"/>
      <c r="O59" s="771"/>
      <c r="Q59" s="518">
        <v>0</v>
      </c>
      <c r="S59" s="785">
        <v>40.8</v>
      </c>
      <c r="T59" s="785"/>
      <c r="V59" s="785">
        <v>0</v>
      </c>
      <c r="W59" s="785"/>
      <c r="X59" s="785"/>
      <c r="Y59" s="785"/>
      <c r="AA59" s="518" t="s">
        <v>294</v>
      </c>
    </row>
    <row r="60" spans="1:27" ht="12.75">
      <c r="A60" s="778" t="s">
        <v>502</v>
      </c>
      <c r="B60" s="778"/>
      <c r="C60" s="778"/>
      <c r="E60" s="778" t="s">
        <v>503</v>
      </c>
      <c r="F60" s="778"/>
      <c r="G60" s="778"/>
      <c r="H60" s="778"/>
      <c r="I60" s="778"/>
      <c r="J60" s="778"/>
      <c r="K60" s="778"/>
      <c r="L60" s="778"/>
      <c r="M60" s="778"/>
      <c r="N60" s="778"/>
      <c r="O60" s="778"/>
      <c r="Q60" s="519">
        <v>0</v>
      </c>
      <c r="S60" s="782">
        <v>40.8</v>
      </c>
      <c r="T60" s="782"/>
      <c r="V60" s="782">
        <v>0</v>
      </c>
      <c r="W60" s="782"/>
      <c r="X60" s="782"/>
      <c r="Y60" s="782"/>
      <c r="AA60" s="519" t="s">
        <v>294</v>
      </c>
    </row>
    <row r="61" spans="1:27" ht="12.75">
      <c r="A61" s="778" t="s">
        <v>504</v>
      </c>
      <c r="B61" s="778"/>
      <c r="C61" s="778"/>
      <c r="E61" s="771" t="s">
        <v>505</v>
      </c>
      <c r="F61" s="771"/>
      <c r="G61" s="771"/>
      <c r="H61" s="771"/>
      <c r="I61" s="771"/>
      <c r="J61" s="771"/>
      <c r="K61" s="771"/>
      <c r="L61" s="771"/>
      <c r="M61" s="771"/>
      <c r="N61" s="771"/>
      <c r="O61" s="771"/>
      <c r="Q61" s="518">
        <v>250000</v>
      </c>
      <c r="S61" s="785">
        <v>312581.13</v>
      </c>
      <c r="T61" s="785"/>
      <c r="V61" s="785">
        <v>0</v>
      </c>
      <c r="W61" s="785"/>
      <c r="X61" s="785"/>
      <c r="Y61" s="785"/>
      <c r="AA61" s="518">
        <v>125.03</v>
      </c>
    </row>
    <row r="62" spans="1:27" ht="12.75">
      <c r="A62" s="778" t="s">
        <v>506</v>
      </c>
      <c r="B62" s="778"/>
      <c r="C62" s="778"/>
      <c r="E62" s="778" t="s">
        <v>507</v>
      </c>
      <c r="F62" s="778"/>
      <c r="G62" s="778"/>
      <c r="H62" s="778"/>
      <c r="I62" s="778"/>
      <c r="J62" s="778"/>
      <c r="K62" s="778"/>
      <c r="L62" s="778"/>
      <c r="M62" s="778"/>
      <c r="N62" s="778"/>
      <c r="O62" s="778"/>
      <c r="Q62" s="519">
        <v>250000</v>
      </c>
      <c r="S62" s="782">
        <v>296455.72</v>
      </c>
      <c r="T62" s="782"/>
      <c r="V62" s="782">
        <v>0</v>
      </c>
      <c r="W62" s="782"/>
      <c r="X62" s="782"/>
      <c r="Y62" s="782"/>
      <c r="AA62" s="519">
        <v>118.58</v>
      </c>
    </row>
    <row r="63" spans="1:27" ht="12.75">
      <c r="A63" s="778" t="s">
        <v>512</v>
      </c>
      <c r="B63" s="778"/>
      <c r="C63" s="778"/>
      <c r="E63" s="778" t="s">
        <v>513</v>
      </c>
      <c r="F63" s="778"/>
      <c r="G63" s="778"/>
      <c r="H63" s="778"/>
      <c r="I63" s="778"/>
      <c r="J63" s="778"/>
      <c r="K63" s="778"/>
      <c r="L63" s="778"/>
      <c r="M63" s="778"/>
      <c r="N63" s="778"/>
      <c r="O63" s="778"/>
      <c r="Q63" s="519">
        <v>0</v>
      </c>
      <c r="S63" s="782">
        <v>16125.41</v>
      </c>
      <c r="T63" s="782"/>
      <c r="V63" s="782">
        <v>0</v>
      </c>
      <c r="W63" s="782"/>
      <c r="X63" s="782"/>
      <c r="Y63" s="782"/>
      <c r="AA63" s="519" t="s">
        <v>294</v>
      </c>
    </row>
    <row r="64" spans="1:27" ht="12.75">
      <c r="A64" s="778" t="s">
        <v>555</v>
      </c>
      <c r="B64" s="778"/>
      <c r="C64" s="778"/>
      <c r="E64" s="771" t="s">
        <v>425</v>
      </c>
      <c r="F64" s="771"/>
      <c r="G64" s="771"/>
      <c r="H64" s="771"/>
      <c r="I64" s="771"/>
      <c r="J64" s="771"/>
      <c r="K64" s="771"/>
      <c r="L64" s="771"/>
      <c r="M64" s="771"/>
      <c r="N64" s="771"/>
      <c r="O64" s="771"/>
      <c r="Q64" s="518">
        <v>0</v>
      </c>
      <c r="S64" s="785">
        <v>120</v>
      </c>
      <c r="T64" s="785"/>
      <c r="V64" s="785">
        <v>0</v>
      </c>
      <c r="W64" s="785"/>
      <c r="X64" s="785"/>
      <c r="Y64" s="785"/>
      <c r="AA64" s="518" t="s">
        <v>294</v>
      </c>
    </row>
    <row r="65" spans="1:27" ht="12.75">
      <c r="A65" s="778" t="s">
        <v>556</v>
      </c>
      <c r="B65" s="778"/>
      <c r="C65" s="778"/>
      <c r="E65" s="778" t="s">
        <v>557</v>
      </c>
      <c r="F65" s="778"/>
      <c r="G65" s="778"/>
      <c r="H65" s="778"/>
      <c r="I65" s="778"/>
      <c r="J65" s="778"/>
      <c r="K65" s="778"/>
      <c r="L65" s="778"/>
      <c r="M65" s="778"/>
      <c r="N65" s="778"/>
      <c r="O65" s="778"/>
      <c r="Q65" s="519">
        <v>0</v>
      </c>
      <c r="S65" s="782">
        <v>120</v>
      </c>
      <c r="T65" s="782"/>
      <c r="V65" s="782">
        <v>0</v>
      </c>
      <c r="W65" s="782"/>
      <c r="X65" s="782"/>
      <c r="Y65" s="782"/>
      <c r="AA65" s="519" t="s">
        <v>294</v>
      </c>
    </row>
    <row r="66" spans="1:27" ht="12.75">
      <c r="A66" s="778" t="s">
        <v>536</v>
      </c>
      <c r="B66" s="778"/>
      <c r="C66" s="778"/>
      <c r="E66" s="771" t="s">
        <v>537</v>
      </c>
      <c r="F66" s="771"/>
      <c r="G66" s="771"/>
      <c r="H66" s="771"/>
      <c r="I66" s="771"/>
      <c r="J66" s="771"/>
      <c r="K66" s="771"/>
      <c r="L66" s="771"/>
      <c r="M66" s="771"/>
      <c r="N66" s="771"/>
      <c r="O66" s="771"/>
      <c r="Q66" s="518">
        <v>0</v>
      </c>
      <c r="S66" s="785">
        <v>18883</v>
      </c>
      <c r="T66" s="785"/>
      <c r="V66" s="785">
        <v>0</v>
      </c>
      <c r="W66" s="785"/>
      <c r="X66" s="785"/>
      <c r="Y66" s="785"/>
      <c r="AA66" s="518" t="s">
        <v>294</v>
      </c>
    </row>
    <row r="67" spans="1:27" ht="12.75">
      <c r="A67" s="778" t="s">
        <v>538</v>
      </c>
      <c r="B67" s="778"/>
      <c r="C67" s="778"/>
      <c r="E67" s="778" t="s">
        <v>539</v>
      </c>
      <c r="F67" s="778"/>
      <c r="G67" s="778"/>
      <c r="H67" s="778"/>
      <c r="I67" s="778"/>
      <c r="J67" s="778"/>
      <c r="K67" s="778"/>
      <c r="L67" s="778"/>
      <c r="M67" s="778"/>
      <c r="N67" s="778"/>
      <c r="O67" s="778"/>
      <c r="Q67" s="519">
        <v>0</v>
      </c>
      <c r="S67" s="782">
        <v>335</v>
      </c>
      <c r="T67" s="782"/>
      <c r="V67" s="782">
        <v>0</v>
      </c>
      <c r="W67" s="782"/>
      <c r="X67" s="782"/>
      <c r="Y67" s="782"/>
      <c r="AA67" s="519" t="s">
        <v>294</v>
      </c>
    </row>
    <row r="68" spans="1:27" ht="12.75">
      <c r="A68" s="778" t="s">
        <v>558</v>
      </c>
      <c r="B68" s="778"/>
      <c r="C68" s="778"/>
      <c r="E68" s="778" t="s">
        <v>559</v>
      </c>
      <c r="F68" s="778"/>
      <c r="G68" s="778"/>
      <c r="H68" s="778"/>
      <c r="I68" s="778"/>
      <c r="J68" s="778"/>
      <c r="K68" s="778"/>
      <c r="L68" s="778"/>
      <c r="M68" s="778"/>
      <c r="N68" s="778"/>
      <c r="O68" s="778"/>
      <c r="Q68" s="519">
        <v>0</v>
      </c>
      <c r="S68" s="782">
        <v>18548</v>
      </c>
      <c r="T68" s="782"/>
      <c r="V68" s="782">
        <v>0</v>
      </c>
      <c r="W68" s="782"/>
      <c r="X68" s="782"/>
      <c r="Y68" s="782"/>
      <c r="AA68" s="519" t="s">
        <v>294</v>
      </c>
    </row>
    <row r="69" spans="1:27" ht="12.75">
      <c r="A69" s="778" t="s">
        <v>545</v>
      </c>
      <c r="B69" s="778"/>
      <c r="C69" s="778"/>
      <c r="E69" s="771" t="s">
        <v>546</v>
      </c>
      <c r="F69" s="771"/>
      <c r="G69" s="771"/>
      <c r="H69" s="771"/>
      <c r="I69" s="771"/>
      <c r="J69" s="771"/>
      <c r="K69" s="771"/>
      <c r="L69" s="771"/>
      <c r="M69" s="771"/>
      <c r="N69" s="771"/>
      <c r="O69" s="771"/>
      <c r="Q69" s="518">
        <v>7204234</v>
      </c>
      <c r="S69" s="785">
        <v>7204234</v>
      </c>
      <c r="T69" s="785"/>
      <c r="V69" s="785">
        <v>0</v>
      </c>
      <c r="W69" s="785"/>
      <c r="X69" s="785"/>
      <c r="Y69" s="785"/>
      <c r="AA69" s="518">
        <v>100</v>
      </c>
    </row>
    <row r="70" spans="1:27" ht="12.75">
      <c r="A70" s="778" t="s">
        <v>547</v>
      </c>
      <c r="B70" s="778"/>
      <c r="C70" s="778"/>
      <c r="E70" s="778" t="s">
        <v>548</v>
      </c>
      <c r="F70" s="778"/>
      <c r="G70" s="778"/>
      <c r="H70" s="778"/>
      <c r="I70" s="778"/>
      <c r="J70" s="778"/>
      <c r="K70" s="778"/>
      <c r="L70" s="778"/>
      <c r="M70" s="778"/>
      <c r="N70" s="778"/>
      <c r="O70" s="778"/>
      <c r="Q70" s="519">
        <v>7204234</v>
      </c>
      <c r="S70" s="782">
        <v>7204234</v>
      </c>
      <c r="T70" s="782"/>
      <c r="V70" s="782">
        <v>0</v>
      </c>
      <c r="W70" s="782"/>
      <c r="X70" s="782"/>
      <c r="Y70" s="782"/>
      <c r="AA70" s="519">
        <v>100</v>
      </c>
    </row>
    <row r="71" spans="1:27" ht="13.5" thickBot="1">
      <c r="A71" s="778"/>
      <c r="B71" s="778"/>
      <c r="C71" s="778"/>
      <c r="E71" s="778"/>
      <c r="F71" s="778"/>
      <c r="G71" s="778"/>
      <c r="H71" s="778"/>
      <c r="I71" s="778"/>
      <c r="J71" s="778"/>
      <c r="K71" s="778"/>
      <c r="L71" s="778"/>
      <c r="M71" s="778"/>
      <c r="N71" s="778"/>
      <c r="O71" s="778"/>
      <c r="Q71" s="519"/>
      <c r="S71" s="782"/>
      <c r="T71" s="782"/>
      <c r="V71" s="782"/>
      <c r="W71" s="782"/>
      <c r="X71" s="782"/>
      <c r="Y71" s="782"/>
      <c r="AA71" s="519"/>
    </row>
    <row r="72" spans="1:27" ht="13.5" thickBot="1">
      <c r="A72" s="778" t="s">
        <v>243</v>
      </c>
      <c r="B72" s="778"/>
      <c r="C72" s="778"/>
      <c r="E72" s="788" t="s">
        <v>182</v>
      </c>
      <c r="F72" s="789"/>
      <c r="G72" s="789"/>
      <c r="H72" s="789"/>
      <c r="I72" s="789"/>
      <c r="J72" s="789"/>
      <c r="K72" s="789"/>
      <c r="L72" s="789"/>
      <c r="M72" s="789"/>
      <c r="N72" s="789"/>
      <c r="O72" s="789"/>
      <c r="P72" s="380"/>
      <c r="Q72" s="520">
        <v>7454234</v>
      </c>
      <c r="R72" s="380"/>
      <c r="S72" s="790">
        <v>7535858.93</v>
      </c>
      <c r="T72" s="790"/>
      <c r="U72" s="380"/>
      <c r="V72" s="790">
        <v>0</v>
      </c>
      <c r="W72" s="790"/>
      <c r="X72" s="790"/>
      <c r="Y72" s="790"/>
      <c r="Z72" s="380"/>
      <c r="AA72" s="521">
        <v>101.1</v>
      </c>
    </row>
    <row r="73" spans="1:27" ht="12.75">
      <c r="A73" s="514"/>
      <c r="B73" s="514"/>
      <c r="C73" s="514"/>
      <c r="E73" s="517"/>
      <c r="F73" s="517"/>
      <c r="G73" s="517"/>
      <c r="H73" s="517"/>
      <c r="I73" s="517"/>
      <c r="J73" s="517"/>
      <c r="K73" s="517"/>
      <c r="L73" s="517"/>
      <c r="M73" s="517"/>
      <c r="N73" s="517"/>
      <c r="O73" s="517"/>
      <c r="P73" s="523"/>
      <c r="Q73" s="518"/>
      <c r="R73" s="523"/>
      <c r="S73" s="518"/>
      <c r="T73" s="518"/>
      <c r="U73" s="523"/>
      <c r="V73" s="518"/>
      <c r="W73" s="518"/>
      <c r="X73" s="518"/>
      <c r="Y73" s="518"/>
      <c r="Z73" s="523"/>
      <c r="AA73" s="518"/>
    </row>
  </sheetData>
  <sheetProtection/>
  <mergeCells count="230">
    <mergeCell ref="A72:C72"/>
    <mergeCell ref="E72:O72"/>
    <mergeCell ref="S72:T72"/>
    <mergeCell ref="V72:Y72"/>
    <mergeCell ref="A71:C71"/>
    <mergeCell ref="E71:O71"/>
    <mergeCell ref="S71:T71"/>
    <mergeCell ref="V71:Y71"/>
    <mergeCell ref="A70:C70"/>
    <mergeCell ref="E70:O70"/>
    <mergeCell ref="S70:T70"/>
    <mergeCell ref="V70:Y70"/>
    <mergeCell ref="A69:C69"/>
    <mergeCell ref="E69:O69"/>
    <mergeCell ref="S69:T69"/>
    <mergeCell ref="V69:Y69"/>
    <mergeCell ref="A68:C68"/>
    <mergeCell ref="E68:O68"/>
    <mergeCell ref="S68:T68"/>
    <mergeCell ref="V68:Y68"/>
    <mergeCell ref="A67:C67"/>
    <mergeCell ref="E67:O67"/>
    <mergeCell ref="S67:T67"/>
    <mergeCell ref="V67:Y67"/>
    <mergeCell ref="A66:C66"/>
    <mergeCell ref="E66:O66"/>
    <mergeCell ref="S66:T66"/>
    <mergeCell ref="V66:Y66"/>
    <mergeCell ref="A65:C65"/>
    <mergeCell ref="E65:O65"/>
    <mergeCell ref="S65:T65"/>
    <mergeCell ref="V65:Y65"/>
    <mergeCell ref="A64:C64"/>
    <mergeCell ref="E64:O64"/>
    <mergeCell ref="S64:T64"/>
    <mergeCell ref="V64:Y64"/>
    <mergeCell ref="A63:C63"/>
    <mergeCell ref="E63:O63"/>
    <mergeCell ref="S63:T63"/>
    <mergeCell ref="V63:Y63"/>
    <mergeCell ref="A62:C62"/>
    <mergeCell ref="E62:O62"/>
    <mergeCell ref="S62:T62"/>
    <mergeCell ref="V62:Y62"/>
    <mergeCell ref="A61:C61"/>
    <mergeCell ref="E61:O61"/>
    <mergeCell ref="S61:T61"/>
    <mergeCell ref="V61:Y61"/>
    <mergeCell ref="A60:C60"/>
    <mergeCell ref="E60:O60"/>
    <mergeCell ref="S60:T60"/>
    <mergeCell ref="V60:Y60"/>
    <mergeCell ref="A57:X57"/>
    <mergeCell ref="A59:C59"/>
    <mergeCell ref="E59:O59"/>
    <mergeCell ref="S59:T59"/>
    <mergeCell ref="V59:Y59"/>
    <mergeCell ref="A55:C55"/>
    <mergeCell ref="E55:O55"/>
    <mergeCell ref="S55:T55"/>
    <mergeCell ref="V55:Y55"/>
    <mergeCell ref="A54:C54"/>
    <mergeCell ref="E54:O54"/>
    <mergeCell ref="S54:T54"/>
    <mergeCell ref="V54:Y54"/>
    <mergeCell ref="A53:C53"/>
    <mergeCell ref="E53:O53"/>
    <mergeCell ref="S53:T53"/>
    <mergeCell ref="V53:Y53"/>
    <mergeCell ref="A52:C52"/>
    <mergeCell ref="E52:O52"/>
    <mergeCell ref="S52:T52"/>
    <mergeCell ref="V52:Y52"/>
    <mergeCell ref="A51:C51"/>
    <mergeCell ref="E51:O51"/>
    <mergeCell ref="S51:T51"/>
    <mergeCell ref="V51:Y51"/>
    <mergeCell ref="A50:C50"/>
    <mergeCell ref="E50:O50"/>
    <mergeCell ref="S50:T50"/>
    <mergeCell ref="V50:Y50"/>
    <mergeCell ref="A49:C49"/>
    <mergeCell ref="E49:O49"/>
    <mergeCell ref="S49:T49"/>
    <mergeCell ref="V49:Y49"/>
    <mergeCell ref="A48:C48"/>
    <mergeCell ref="E48:O48"/>
    <mergeCell ref="S48:T48"/>
    <mergeCell ref="V48:Y48"/>
    <mergeCell ref="A47:C47"/>
    <mergeCell ref="E47:O47"/>
    <mergeCell ref="S47:T47"/>
    <mergeCell ref="V47:Y47"/>
    <mergeCell ref="A46:C46"/>
    <mergeCell ref="E46:O46"/>
    <mergeCell ref="S46:T46"/>
    <mergeCell ref="V46:Y46"/>
    <mergeCell ref="A45:C45"/>
    <mergeCell ref="E45:O45"/>
    <mergeCell ref="S45:T45"/>
    <mergeCell ref="V45:Y45"/>
    <mergeCell ref="A44:C44"/>
    <mergeCell ref="E44:O44"/>
    <mergeCell ref="S44:T44"/>
    <mergeCell ref="V44:Y44"/>
    <mergeCell ref="A43:C43"/>
    <mergeCell ref="E43:O43"/>
    <mergeCell ref="S43:T43"/>
    <mergeCell ref="V43:Y43"/>
    <mergeCell ref="A42:C42"/>
    <mergeCell ref="E42:O42"/>
    <mergeCell ref="S42:T42"/>
    <mergeCell ref="V42:Y42"/>
    <mergeCell ref="A41:C41"/>
    <mergeCell ref="E41:O41"/>
    <mergeCell ref="S41:T41"/>
    <mergeCell ref="V41:Y41"/>
    <mergeCell ref="A40:C40"/>
    <mergeCell ref="E40:O40"/>
    <mergeCell ref="S40:T40"/>
    <mergeCell ref="V40:Y40"/>
    <mergeCell ref="A39:C39"/>
    <mergeCell ref="E39:O39"/>
    <mergeCell ref="S39:T39"/>
    <mergeCell ref="V39:Y39"/>
    <mergeCell ref="A38:C38"/>
    <mergeCell ref="E38:O38"/>
    <mergeCell ref="S38:T38"/>
    <mergeCell ref="V38:Y38"/>
    <mergeCell ref="A37:C37"/>
    <mergeCell ref="E37:O37"/>
    <mergeCell ref="S37:T37"/>
    <mergeCell ref="V37:Y37"/>
    <mergeCell ref="A36:C36"/>
    <mergeCell ref="E36:O36"/>
    <mergeCell ref="S36:T36"/>
    <mergeCell ref="V36:Y36"/>
    <mergeCell ref="A35:C35"/>
    <mergeCell ref="E35:O35"/>
    <mergeCell ref="S35:T35"/>
    <mergeCell ref="V35:Y35"/>
    <mergeCell ref="A34:C34"/>
    <mergeCell ref="E34:O34"/>
    <mergeCell ref="S34:T34"/>
    <mergeCell ref="V34:Y34"/>
    <mergeCell ref="A33:C33"/>
    <mergeCell ref="E33:O33"/>
    <mergeCell ref="S33:T33"/>
    <mergeCell ref="V33:Y33"/>
    <mergeCell ref="A32:C32"/>
    <mergeCell ref="E32:O32"/>
    <mergeCell ref="S32:T32"/>
    <mergeCell ref="V32:Y32"/>
    <mergeCell ref="A31:C31"/>
    <mergeCell ref="E31:O31"/>
    <mergeCell ref="S31:T31"/>
    <mergeCell ref="V31:Y31"/>
    <mergeCell ref="A30:C30"/>
    <mergeCell ref="E30:O30"/>
    <mergeCell ref="S30:T30"/>
    <mergeCell ref="V30:Y30"/>
    <mergeCell ref="A29:C29"/>
    <mergeCell ref="E29:O29"/>
    <mergeCell ref="S29:T29"/>
    <mergeCell ref="V29:Y29"/>
    <mergeCell ref="A28:C28"/>
    <mergeCell ref="E28:O28"/>
    <mergeCell ref="S28:T28"/>
    <mergeCell ref="V28:Y28"/>
    <mergeCell ref="A27:C27"/>
    <mergeCell ref="E27:O27"/>
    <mergeCell ref="S27:T27"/>
    <mergeCell ref="V27:Y27"/>
    <mergeCell ref="A26:C26"/>
    <mergeCell ref="E26:O26"/>
    <mergeCell ref="S26:T26"/>
    <mergeCell ref="V26:Y26"/>
    <mergeCell ref="S22:T22"/>
    <mergeCell ref="V22:Y22"/>
    <mergeCell ref="A25:C25"/>
    <mergeCell ref="E25:O25"/>
    <mergeCell ref="S25:T25"/>
    <mergeCell ref="V25:Y25"/>
    <mergeCell ref="A24:C24"/>
    <mergeCell ref="E24:O24"/>
    <mergeCell ref="S24:T24"/>
    <mergeCell ref="V24:Y24"/>
    <mergeCell ref="A21:C21"/>
    <mergeCell ref="E21:O21"/>
    <mergeCell ref="S21:T21"/>
    <mergeCell ref="V21:Y21"/>
    <mergeCell ref="A23:C23"/>
    <mergeCell ref="E23:O23"/>
    <mergeCell ref="S23:T23"/>
    <mergeCell ref="V23:Y23"/>
    <mergeCell ref="A22:C22"/>
    <mergeCell ref="E22:O22"/>
    <mergeCell ref="A19:C19"/>
    <mergeCell ref="E19:O19"/>
    <mergeCell ref="S19:T19"/>
    <mergeCell ref="V19:Y19"/>
    <mergeCell ref="A20:C20"/>
    <mergeCell ref="E20:O20"/>
    <mergeCell ref="S20:T20"/>
    <mergeCell ref="V20:Y20"/>
    <mergeCell ref="A10:C10"/>
    <mergeCell ref="E10:O10"/>
    <mergeCell ref="A16:C16"/>
    <mergeCell ref="E16:O16"/>
    <mergeCell ref="S18:T18"/>
    <mergeCell ref="V18:Y18"/>
    <mergeCell ref="A18:C18"/>
    <mergeCell ref="E18:O18"/>
    <mergeCell ref="S10:T10"/>
    <mergeCell ref="V10:Y10"/>
    <mergeCell ref="A17:C17"/>
    <mergeCell ref="E17:O17"/>
    <mergeCell ref="S17:T17"/>
    <mergeCell ref="V17:Y17"/>
    <mergeCell ref="A12:AA12"/>
    <mergeCell ref="A14:X14"/>
    <mergeCell ref="S16:T16"/>
    <mergeCell ref="V16:Y16"/>
    <mergeCell ref="B8:I8"/>
    <mergeCell ref="K8:W8"/>
    <mergeCell ref="A1:H1"/>
    <mergeCell ref="A4:AA4"/>
    <mergeCell ref="M5:T5"/>
    <mergeCell ref="B7:I7"/>
    <mergeCell ref="K7:W7"/>
  </mergeCells>
  <printOptions/>
  <pageMargins left="0.42" right="0.48" top="0.65" bottom="0.74" header="0.5118110236220472" footer="0.5118110236220472"/>
  <pageSetup fitToHeight="1" fitToWidth="1"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sheetPr>
    <tabColor indexed="22"/>
    <pageSetUpPr fitToPage="1"/>
  </sheetPr>
  <dimension ref="A1:W66"/>
  <sheetViews>
    <sheetView view="pageBreakPreview" zoomScaleSheetLayoutView="100" zoomScalePageLayoutView="0" workbookViewId="0" topLeftCell="A31">
      <selection activeCell="M31" sqref="M30:M31"/>
    </sheetView>
  </sheetViews>
  <sheetFormatPr defaultColWidth="9.00390625" defaultRowHeight="12.75"/>
  <cols>
    <col min="1" max="1" width="0.37109375" style="0" customWidth="1"/>
    <col min="3" max="3" width="3.75390625" style="0" customWidth="1"/>
    <col min="4" max="4" width="4.375" style="0" customWidth="1"/>
    <col min="5" max="5" width="0.875" style="0" customWidth="1"/>
    <col min="6" max="6" width="2.75390625" style="0" customWidth="1"/>
    <col min="11" max="11" width="6.875" style="0" customWidth="1"/>
    <col min="12" max="12" width="9.00390625" style="0" hidden="1" customWidth="1"/>
    <col min="13" max="13" width="15.625" style="0" customWidth="1"/>
    <col min="14" max="14" width="6.25390625" style="0" customWidth="1"/>
    <col min="15" max="15" width="0.875" style="0" customWidth="1"/>
    <col min="16" max="16" width="11.75390625" style="0" customWidth="1"/>
    <col min="17" max="17" width="4.375" style="0" customWidth="1"/>
    <col min="18" max="18" width="0.37109375" style="0" hidden="1" customWidth="1"/>
    <col min="19" max="19" width="9.00390625" style="0" hidden="1" customWidth="1"/>
    <col min="20" max="20" width="7.00390625" style="0" customWidth="1"/>
    <col min="21" max="21" width="4.75390625" style="0" customWidth="1"/>
    <col min="22" max="22" width="5.375" style="0" customWidth="1"/>
  </cols>
  <sheetData>
    <row r="1" spans="1:6" ht="12.75">
      <c r="A1" s="779"/>
      <c r="B1" s="779"/>
      <c r="C1" s="779"/>
      <c r="D1" s="779"/>
      <c r="E1" s="779"/>
      <c r="F1" s="779"/>
    </row>
    <row r="2" spans="1:23" ht="12.75">
      <c r="A2" s="780" t="s">
        <v>272</v>
      </c>
      <c r="B2" s="780"/>
      <c r="C2" s="780"/>
      <c r="D2" s="780"/>
      <c r="E2" s="780"/>
      <c r="F2" s="780"/>
      <c r="G2" s="780"/>
      <c r="H2" s="780"/>
      <c r="I2" s="780"/>
      <c r="J2" s="780"/>
      <c r="K2" s="780"/>
      <c r="L2" s="780"/>
      <c r="M2" s="780"/>
      <c r="N2" s="780"/>
      <c r="O2" s="780"/>
      <c r="P2" s="780"/>
      <c r="Q2" s="780"/>
      <c r="R2" s="780"/>
      <c r="S2" s="780"/>
      <c r="T2" s="780"/>
      <c r="U2" s="780"/>
      <c r="V2" s="780"/>
      <c r="W2" s="780"/>
    </row>
    <row r="3" spans="1:23" ht="12.75">
      <c r="A3" s="513"/>
      <c r="B3" s="780" t="s">
        <v>560</v>
      </c>
      <c r="C3" s="780"/>
      <c r="D3" s="780"/>
      <c r="E3" s="780"/>
      <c r="F3" s="780"/>
      <c r="G3" s="780"/>
      <c r="H3" s="780"/>
      <c r="I3" s="780"/>
      <c r="J3" s="780"/>
      <c r="K3" s="780"/>
      <c r="L3" s="780"/>
      <c r="M3" s="780"/>
      <c r="N3" s="780"/>
      <c r="O3" s="780"/>
      <c r="P3" s="780"/>
      <c r="Q3" s="780"/>
      <c r="R3" s="780"/>
      <c r="S3" s="780"/>
      <c r="T3" s="780"/>
      <c r="U3" s="780"/>
      <c r="V3" s="780"/>
      <c r="W3" s="780"/>
    </row>
    <row r="5" spans="2:19" ht="12.75">
      <c r="B5" s="778" t="s">
        <v>273</v>
      </c>
      <c r="C5" s="778"/>
      <c r="D5" s="778"/>
      <c r="E5" s="778"/>
      <c r="F5" s="778"/>
      <c r="G5" s="778" t="s">
        <v>561</v>
      </c>
      <c r="H5" s="778"/>
      <c r="I5" s="778"/>
      <c r="J5" s="778"/>
      <c r="K5" s="778"/>
      <c r="L5" s="778"/>
      <c r="M5" s="778"/>
      <c r="N5" s="778"/>
      <c r="O5" s="778"/>
      <c r="P5" s="778"/>
      <c r="Q5" s="778"/>
      <c r="R5" s="778"/>
      <c r="S5" s="778"/>
    </row>
    <row r="6" spans="2:19" ht="12.75">
      <c r="B6" s="778" t="s">
        <v>275</v>
      </c>
      <c r="C6" s="778"/>
      <c r="D6" s="778"/>
      <c r="E6" s="778"/>
      <c r="F6" s="778"/>
      <c r="G6" s="778" t="s">
        <v>276</v>
      </c>
      <c r="H6" s="778"/>
      <c r="I6" s="778"/>
      <c r="J6" s="778"/>
      <c r="K6" s="778"/>
      <c r="L6" s="778"/>
      <c r="M6" s="778"/>
      <c r="N6" s="778"/>
      <c r="O6" s="778"/>
      <c r="P6" s="778"/>
      <c r="Q6" s="778"/>
      <c r="R6" s="778"/>
      <c r="S6" s="778"/>
    </row>
    <row r="8" spans="1:23" ht="12.75">
      <c r="A8" s="786" t="s">
        <v>278</v>
      </c>
      <c r="B8" s="786"/>
      <c r="C8" s="786"/>
      <c r="D8" s="515"/>
      <c r="E8" s="786" t="s">
        <v>279</v>
      </c>
      <c r="F8" s="786"/>
      <c r="G8" s="786"/>
      <c r="H8" s="786"/>
      <c r="I8" s="786"/>
      <c r="J8" s="786"/>
      <c r="K8" s="786"/>
      <c r="L8" s="515"/>
      <c r="M8" s="516" t="s">
        <v>280</v>
      </c>
      <c r="N8" s="515"/>
      <c r="O8" s="787" t="s">
        <v>281</v>
      </c>
      <c r="P8" s="787"/>
      <c r="Q8" s="515"/>
      <c r="R8" s="787" t="s">
        <v>282</v>
      </c>
      <c r="S8" s="787"/>
      <c r="T8" s="787"/>
      <c r="U8" s="787"/>
      <c r="W8" s="516" t="s">
        <v>245</v>
      </c>
    </row>
    <row r="9" spans="1:21" ht="12.75">
      <c r="A9" s="515"/>
      <c r="B9" s="515"/>
      <c r="C9" s="515"/>
      <c r="D9" s="515"/>
      <c r="E9" s="515"/>
      <c r="F9" s="515"/>
      <c r="G9" s="515"/>
      <c r="H9" s="515"/>
      <c r="I9" s="515"/>
      <c r="J9" s="515"/>
      <c r="K9" s="515"/>
      <c r="L9" s="515"/>
      <c r="M9" s="515"/>
      <c r="N9" s="515"/>
      <c r="O9" s="515"/>
      <c r="P9" s="515"/>
      <c r="Q9" s="515"/>
      <c r="R9" s="515"/>
      <c r="S9" s="515"/>
      <c r="T9" s="515"/>
      <c r="U9" s="515"/>
    </row>
    <row r="10" spans="1:23" ht="12.75">
      <c r="A10" s="783" t="s">
        <v>243</v>
      </c>
      <c r="B10" s="783"/>
      <c r="C10" s="783"/>
      <c r="D10" s="783"/>
      <c r="E10" s="783"/>
      <c r="F10" s="783"/>
      <c r="G10" s="783"/>
      <c r="H10" s="783"/>
      <c r="I10" s="783"/>
      <c r="J10" s="783"/>
      <c r="K10" s="783"/>
      <c r="L10" s="783"/>
      <c r="M10" s="783"/>
      <c r="N10" s="783"/>
      <c r="O10" s="783"/>
      <c r="P10" s="783"/>
      <c r="Q10" s="783"/>
      <c r="R10" s="783"/>
      <c r="S10" s="783"/>
      <c r="T10" s="783"/>
      <c r="U10" s="783"/>
      <c r="V10" s="783"/>
      <c r="W10" s="783"/>
    </row>
    <row r="12" spans="1:20" ht="12.75">
      <c r="A12" s="784" t="s">
        <v>283</v>
      </c>
      <c r="B12" s="784"/>
      <c r="C12" s="784"/>
      <c r="D12" s="784"/>
      <c r="E12" s="784"/>
      <c r="F12" s="784"/>
      <c r="G12" s="784"/>
      <c r="H12" s="784"/>
      <c r="I12" s="784"/>
      <c r="J12" s="784"/>
      <c r="K12" s="784"/>
      <c r="L12" s="784"/>
      <c r="M12" s="784"/>
      <c r="N12" s="784"/>
      <c r="O12" s="784"/>
      <c r="P12" s="784"/>
      <c r="Q12" s="784"/>
      <c r="R12" s="784"/>
      <c r="S12" s="784"/>
      <c r="T12" s="784"/>
    </row>
    <row r="14" spans="1:23" ht="12.75">
      <c r="A14" s="778" t="s">
        <v>284</v>
      </c>
      <c r="B14" s="778"/>
      <c r="C14" s="778"/>
      <c r="E14" s="771" t="s">
        <v>285</v>
      </c>
      <c r="F14" s="771"/>
      <c r="G14" s="771"/>
      <c r="H14" s="771"/>
      <c r="I14" s="771"/>
      <c r="J14" s="771"/>
      <c r="K14" s="771"/>
      <c r="M14" s="518">
        <v>88000</v>
      </c>
      <c r="O14" s="785">
        <v>74375.44</v>
      </c>
      <c r="P14" s="785"/>
      <c r="R14" s="785">
        <v>0</v>
      </c>
      <c r="S14" s="785"/>
      <c r="T14" s="785"/>
      <c r="U14" s="785"/>
      <c r="W14" s="518">
        <v>84.52</v>
      </c>
    </row>
    <row r="15" spans="1:23" ht="12.75">
      <c r="A15" s="778" t="s">
        <v>288</v>
      </c>
      <c r="B15" s="778"/>
      <c r="C15" s="778"/>
      <c r="E15" s="778" t="s">
        <v>289</v>
      </c>
      <c r="F15" s="778"/>
      <c r="G15" s="778"/>
      <c r="H15" s="778"/>
      <c r="I15" s="778"/>
      <c r="J15" s="778"/>
      <c r="K15" s="778"/>
      <c r="M15" s="519">
        <v>15000</v>
      </c>
      <c r="O15" s="782">
        <v>5872.89</v>
      </c>
      <c r="P15" s="782"/>
      <c r="R15" s="782">
        <v>0</v>
      </c>
      <c r="S15" s="782"/>
      <c r="T15" s="782"/>
      <c r="U15" s="782"/>
      <c r="W15" s="519">
        <v>39.15</v>
      </c>
    </row>
    <row r="16" spans="1:23" ht="12.75">
      <c r="A16" s="778" t="s">
        <v>290</v>
      </c>
      <c r="B16" s="778"/>
      <c r="C16" s="778"/>
      <c r="E16" s="778" t="s">
        <v>291</v>
      </c>
      <c r="F16" s="778"/>
      <c r="G16" s="778"/>
      <c r="H16" s="778"/>
      <c r="I16" s="778"/>
      <c r="J16" s="778"/>
      <c r="K16" s="778"/>
      <c r="M16" s="519">
        <v>1000</v>
      </c>
      <c r="O16" s="782">
        <v>446.82</v>
      </c>
      <c r="P16" s="782"/>
      <c r="R16" s="782">
        <v>0</v>
      </c>
      <c r="S16" s="782"/>
      <c r="T16" s="782"/>
      <c r="U16" s="782"/>
      <c r="W16" s="519">
        <v>44.68</v>
      </c>
    </row>
    <row r="17" spans="1:23" ht="12.75">
      <c r="A17" s="778" t="s">
        <v>295</v>
      </c>
      <c r="B17" s="778"/>
      <c r="C17" s="778"/>
      <c r="E17" s="778" t="s">
        <v>296</v>
      </c>
      <c r="F17" s="778"/>
      <c r="G17" s="778"/>
      <c r="H17" s="778"/>
      <c r="I17" s="778"/>
      <c r="J17" s="778"/>
      <c r="K17" s="778"/>
      <c r="M17" s="519">
        <v>0</v>
      </c>
      <c r="O17" s="782">
        <v>1896.4</v>
      </c>
      <c r="P17" s="782"/>
      <c r="R17" s="782">
        <v>0</v>
      </c>
      <c r="S17" s="782"/>
      <c r="T17" s="782"/>
      <c r="U17" s="782"/>
      <c r="W17" s="519" t="s">
        <v>294</v>
      </c>
    </row>
    <row r="18" spans="1:23" ht="12.75">
      <c r="A18" s="778" t="s">
        <v>299</v>
      </c>
      <c r="B18" s="778"/>
      <c r="C18" s="778"/>
      <c r="E18" s="778" t="s">
        <v>300</v>
      </c>
      <c r="F18" s="778"/>
      <c r="G18" s="778"/>
      <c r="H18" s="778"/>
      <c r="I18" s="778"/>
      <c r="J18" s="778"/>
      <c r="K18" s="778"/>
      <c r="M18" s="519">
        <v>20000</v>
      </c>
      <c r="O18" s="782">
        <v>0</v>
      </c>
      <c r="P18" s="782"/>
      <c r="R18" s="782">
        <v>0</v>
      </c>
      <c r="S18" s="782"/>
      <c r="T18" s="782"/>
      <c r="U18" s="782"/>
      <c r="W18" s="519">
        <v>0</v>
      </c>
    </row>
    <row r="19" spans="1:23" ht="12.75">
      <c r="A19" s="778" t="s">
        <v>305</v>
      </c>
      <c r="B19" s="778"/>
      <c r="C19" s="778"/>
      <c r="E19" s="778" t="s">
        <v>306</v>
      </c>
      <c r="F19" s="778"/>
      <c r="G19" s="778"/>
      <c r="H19" s="778"/>
      <c r="I19" s="778"/>
      <c r="J19" s="778"/>
      <c r="K19" s="778"/>
      <c r="M19" s="519">
        <v>50000</v>
      </c>
      <c r="O19" s="782">
        <v>62116</v>
      </c>
      <c r="P19" s="782"/>
      <c r="R19" s="782">
        <v>0</v>
      </c>
      <c r="S19" s="782"/>
      <c r="T19" s="782"/>
      <c r="U19" s="782"/>
      <c r="W19" s="519">
        <v>124.23</v>
      </c>
    </row>
    <row r="20" spans="1:23" ht="12.75">
      <c r="A20" s="778" t="s">
        <v>309</v>
      </c>
      <c r="B20" s="778"/>
      <c r="C20" s="778"/>
      <c r="E20" s="778" t="s">
        <v>310</v>
      </c>
      <c r="F20" s="778"/>
      <c r="G20" s="778"/>
      <c r="H20" s="778"/>
      <c r="I20" s="778"/>
      <c r="J20" s="778"/>
      <c r="K20" s="778"/>
      <c r="M20" s="519">
        <v>2000</v>
      </c>
      <c r="O20" s="782">
        <v>4043.33</v>
      </c>
      <c r="P20" s="782"/>
      <c r="R20" s="782">
        <v>0</v>
      </c>
      <c r="S20" s="782"/>
      <c r="T20" s="782"/>
      <c r="U20" s="782"/>
      <c r="W20" s="519">
        <v>202.17</v>
      </c>
    </row>
    <row r="21" spans="1:23" ht="12.75">
      <c r="A21" s="778" t="s">
        <v>562</v>
      </c>
      <c r="B21" s="778"/>
      <c r="C21" s="778"/>
      <c r="E21" s="771" t="s">
        <v>563</v>
      </c>
      <c r="F21" s="771"/>
      <c r="G21" s="771"/>
      <c r="H21" s="771"/>
      <c r="I21" s="771"/>
      <c r="J21" s="771"/>
      <c r="K21" s="771"/>
      <c r="M21" s="518">
        <v>20000</v>
      </c>
      <c r="O21" s="785">
        <v>29985.34</v>
      </c>
      <c r="P21" s="785"/>
      <c r="R21" s="785">
        <v>0</v>
      </c>
      <c r="S21" s="785"/>
      <c r="T21" s="785"/>
      <c r="U21" s="785"/>
      <c r="W21" s="518">
        <v>149.93</v>
      </c>
    </row>
    <row r="22" spans="1:23" ht="12.75">
      <c r="A22" s="778" t="s">
        <v>564</v>
      </c>
      <c r="B22" s="778"/>
      <c r="C22" s="778"/>
      <c r="E22" s="778" t="s">
        <v>565</v>
      </c>
      <c r="F22" s="778"/>
      <c r="G22" s="778"/>
      <c r="H22" s="778"/>
      <c r="I22" s="778"/>
      <c r="J22" s="778"/>
      <c r="K22" s="778"/>
      <c r="M22" s="519">
        <v>20000</v>
      </c>
      <c r="O22" s="782">
        <v>0</v>
      </c>
      <c r="P22" s="782"/>
      <c r="R22" s="782">
        <v>0</v>
      </c>
      <c r="S22" s="782"/>
      <c r="T22" s="782"/>
      <c r="U22" s="782"/>
      <c r="W22" s="519">
        <v>0</v>
      </c>
    </row>
    <row r="23" spans="1:23" ht="12.75">
      <c r="A23" s="778" t="s">
        <v>327</v>
      </c>
      <c r="B23" s="778"/>
      <c r="C23" s="778"/>
      <c r="E23" s="771" t="s">
        <v>328</v>
      </c>
      <c r="F23" s="771"/>
      <c r="G23" s="771"/>
      <c r="H23" s="771"/>
      <c r="I23" s="771"/>
      <c r="J23" s="771"/>
      <c r="K23" s="771"/>
      <c r="M23" s="518">
        <v>370000</v>
      </c>
      <c r="O23" s="785">
        <v>353853.17</v>
      </c>
      <c r="P23" s="785"/>
      <c r="R23" s="785">
        <v>0</v>
      </c>
      <c r="S23" s="785"/>
      <c r="T23" s="785"/>
      <c r="U23" s="785"/>
      <c r="W23" s="518">
        <v>95.64</v>
      </c>
    </row>
    <row r="24" spans="1:23" ht="12.75">
      <c r="A24" s="778" t="s">
        <v>333</v>
      </c>
      <c r="B24" s="778"/>
      <c r="C24" s="778"/>
      <c r="E24" s="778" t="s">
        <v>334</v>
      </c>
      <c r="F24" s="778"/>
      <c r="G24" s="778"/>
      <c r="H24" s="778"/>
      <c r="I24" s="778"/>
      <c r="J24" s="778"/>
      <c r="K24" s="778"/>
      <c r="M24" s="519">
        <v>370000</v>
      </c>
      <c r="O24" s="782">
        <v>351837.17</v>
      </c>
      <c r="P24" s="782"/>
      <c r="R24" s="782">
        <v>0</v>
      </c>
      <c r="S24" s="782"/>
      <c r="T24" s="782"/>
      <c r="U24" s="782"/>
      <c r="W24" s="519">
        <v>95.09</v>
      </c>
    </row>
    <row r="25" spans="1:23" ht="12.75">
      <c r="A25" s="778" t="s">
        <v>566</v>
      </c>
      <c r="B25" s="778"/>
      <c r="C25" s="778"/>
      <c r="E25" s="778" t="s">
        <v>567</v>
      </c>
      <c r="F25" s="778"/>
      <c r="G25" s="778"/>
      <c r="H25" s="778"/>
      <c r="I25" s="778"/>
      <c r="J25" s="778"/>
      <c r="K25" s="778"/>
      <c r="M25" s="519">
        <v>0</v>
      </c>
      <c r="O25" s="782">
        <v>2016</v>
      </c>
      <c r="P25" s="782"/>
      <c r="R25" s="782">
        <v>0</v>
      </c>
      <c r="S25" s="782"/>
      <c r="T25" s="782"/>
      <c r="U25" s="782"/>
      <c r="W25" s="519" t="s">
        <v>294</v>
      </c>
    </row>
    <row r="26" spans="1:23" ht="12.75">
      <c r="A26" s="778" t="s">
        <v>348</v>
      </c>
      <c r="B26" s="778"/>
      <c r="C26" s="778"/>
      <c r="E26" s="771" t="s">
        <v>349</v>
      </c>
      <c r="F26" s="771"/>
      <c r="G26" s="771"/>
      <c r="H26" s="771"/>
      <c r="I26" s="771"/>
      <c r="J26" s="771"/>
      <c r="K26" s="771"/>
      <c r="M26" s="518">
        <v>56000</v>
      </c>
      <c r="O26" s="785">
        <v>38714.84</v>
      </c>
      <c r="P26" s="785"/>
      <c r="R26" s="785">
        <v>0</v>
      </c>
      <c r="S26" s="785"/>
      <c r="T26" s="785"/>
      <c r="U26" s="785"/>
      <c r="W26" s="518">
        <v>69.13</v>
      </c>
    </row>
    <row r="27" spans="1:23" ht="12.75">
      <c r="A27" s="778" t="s">
        <v>352</v>
      </c>
      <c r="B27" s="778"/>
      <c r="C27" s="778"/>
      <c r="E27" s="778" t="s">
        <v>353</v>
      </c>
      <c r="F27" s="778"/>
      <c r="G27" s="778"/>
      <c r="H27" s="778"/>
      <c r="I27" s="778"/>
      <c r="J27" s="778"/>
      <c r="K27" s="778"/>
      <c r="M27" s="519">
        <v>6000</v>
      </c>
      <c r="O27" s="782">
        <v>4097.64</v>
      </c>
      <c r="P27" s="782"/>
      <c r="R27" s="782">
        <v>0</v>
      </c>
      <c r="S27" s="782"/>
      <c r="T27" s="782"/>
      <c r="U27" s="782"/>
      <c r="W27" s="519">
        <v>68.29</v>
      </c>
    </row>
    <row r="28" spans="1:23" ht="12.75">
      <c r="A28" s="778" t="s">
        <v>364</v>
      </c>
      <c r="B28" s="778"/>
      <c r="C28" s="778"/>
      <c r="E28" s="778" t="s">
        <v>365</v>
      </c>
      <c r="F28" s="778"/>
      <c r="G28" s="778"/>
      <c r="H28" s="778"/>
      <c r="I28" s="778"/>
      <c r="J28" s="778"/>
      <c r="K28" s="778"/>
      <c r="M28" s="519">
        <v>25000</v>
      </c>
      <c r="O28" s="782">
        <v>9677</v>
      </c>
      <c r="P28" s="782"/>
      <c r="R28" s="782">
        <v>0</v>
      </c>
      <c r="S28" s="782"/>
      <c r="T28" s="782"/>
      <c r="U28" s="782"/>
      <c r="W28" s="519">
        <v>38.71</v>
      </c>
    </row>
    <row r="29" spans="1:23" ht="12.75">
      <c r="A29" s="778" t="s">
        <v>382</v>
      </c>
      <c r="B29" s="778"/>
      <c r="C29" s="778"/>
      <c r="E29" s="778" t="s">
        <v>383</v>
      </c>
      <c r="F29" s="778"/>
      <c r="G29" s="778"/>
      <c r="H29" s="778"/>
      <c r="I29" s="778"/>
      <c r="J29" s="778"/>
      <c r="K29" s="778"/>
      <c r="M29" s="519">
        <v>25000</v>
      </c>
      <c r="O29" s="782">
        <v>24940.2</v>
      </c>
      <c r="P29" s="782"/>
      <c r="R29" s="782">
        <v>0</v>
      </c>
      <c r="S29" s="782"/>
      <c r="T29" s="782"/>
      <c r="U29" s="782"/>
      <c r="W29" s="519">
        <v>99.76</v>
      </c>
    </row>
    <row r="30" spans="1:23" ht="12.75">
      <c r="A30" s="778" t="s">
        <v>394</v>
      </c>
      <c r="B30" s="778"/>
      <c r="C30" s="778"/>
      <c r="E30" s="771" t="s">
        <v>395</v>
      </c>
      <c r="F30" s="771"/>
      <c r="G30" s="771"/>
      <c r="H30" s="771"/>
      <c r="I30" s="771"/>
      <c r="J30" s="771"/>
      <c r="K30" s="771"/>
      <c r="M30" s="518">
        <v>1584000</v>
      </c>
      <c r="O30" s="785">
        <v>1555459</v>
      </c>
      <c r="P30" s="785"/>
      <c r="R30" s="785">
        <v>0</v>
      </c>
      <c r="S30" s="785"/>
      <c r="T30" s="785"/>
      <c r="U30" s="785"/>
      <c r="W30" s="518">
        <v>98.2</v>
      </c>
    </row>
    <row r="31" spans="1:23" ht="12.75">
      <c r="A31" s="778" t="s">
        <v>396</v>
      </c>
      <c r="B31" s="778"/>
      <c r="C31" s="778"/>
      <c r="E31" s="778" t="s">
        <v>397</v>
      </c>
      <c r="F31" s="778"/>
      <c r="G31" s="778"/>
      <c r="H31" s="778"/>
      <c r="I31" s="778"/>
      <c r="J31" s="778"/>
      <c r="K31" s="778"/>
      <c r="M31" s="519">
        <v>1577000</v>
      </c>
      <c r="O31" s="782">
        <v>1510839</v>
      </c>
      <c r="P31" s="782"/>
      <c r="R31" s="782">
        <v>0</v>
      </c>
      <c r="S31" s="782"/>
      <c r="T31" s="782"/>
      <c r="U31" s="782"/>
      <c r="W31" s="519">
        <v>95.8</v>
      </c>
    </row>
    <row r="32" spans="1:23" ht="12.75">
      <c r="A32" s="778" t="s">
        <v>400</v>
      </c>
      <c r="B32" s="778"/>
      <c r="C32" s="778"/>
      <c r="E32" s="778" t="s">
        <v>401</v>
      </c>
      <c r="F32" s="778"/>
      <c r="G32" s="778"/>
      <c r="H32" s="778"/>
      <c r="I32" s="778"/>
      <c r="J32" s="778"/>
      <c r="K32" s="778"/>
      <c r="M32" s="519">
        <v>7000</v>
      </c>
      <c r="O32" s="782">
        <v>44620</v>
      </c>
      <c r="P32" s="782"/>
      <c r="R32" s="782">
        <v>0</v>
      </c>
      <c r="S32" s="782"/>
      <c r="T32" s="782"/>
      <c r="U32" s="782"/>
      <c r="W32" s="519">
        <v>637.43</v>
      </c>
    </row>
    <row r="33" spans="1:23" ht="12.75">
      <c r="A33" s="778" t="s">
        <v>404</v>
      </c>
      <c r="B33" s="778"/>
      <c r="C33" s="778"/>
      <c r="E33" s="771" t="s">
        <v>405</v>
      </c>
      <c r="F33" s="771"/>
      <c r="G33" s="771"/>
      <c r="H33" s="771"/>
      <c r="I33" s="771"/>
      <c r="J33" s="771"/>
      <c r="K33" s="771"/>
      <c r="M33" s="518">
        <v>545213</v>
      </c>
      <c r="O33" s="785">
        <v>520040.75</v>
      </c>
      <c r="P33" s="785"/>
      <c r="R33" s="785">
        <v>0</v>
      </c>
      <c r="S33" s="785"/>
      <c r="T33" s="785"/>
      <c r="U33" s="785"/>
      <c r="W33" s="518">
        <v>95.38</v>
      </c>
    </row>
    <row r="34" spans="1:23" ht="12.75">
      <c r="A34" s="778" t="s">
        <v>406</v>
      </c>
      <c r="B34" s="778"/>
      <c r="C34" s="778"/>
      <c r="E34" s="778" t="s">
        <v>407</v>
      </c>
      <c r="F34" s="778"/>
      <c r="G34" s="778"/>
      <c r="H34" s="778"/>
      <c r="I34" s="778"/>
      <c r="J34" s="778"/>
      <c r="K34" s="778"/>
      <c r="M34" s="519">
        <v>142560</v>
      </c>
      <c r="O34" s="782">
        <v>135976</v>
      </c>
      <c r="P34" s="782"/>
      <c r="R34" s="782">
        <v>0</v>
      </c>
      <c r="S34" s="782"/>
      <c r="T34" s="782"/>
      <c r="U34" s="782"/>
      <c r="W34" s="519">
        <v>95.38</v>
      </c>
    </row>
    <row r="35" spans="1:23" ht="12.75">
      <c r="A35" s="778" t="s">
        <v>408</v>
      </c>
      <c r="B35" s="778"/>
      <c r="C35" s="778"/>
      <c r="E35" s="778" t="s">
        <v>409</v>
      </c>
      <c r="F35" s="778"/>
      <c r="G35" s="778"/>
      <c r="H35" s="778"/>
      <c r="I35" s="778"/>
      <c r="J35" s="778"/>
      <c r="K35" s="778"/>
      <c r="M35" s="519">
        <v>396000</v>
      </c>
      <c r="O35" s="782">
        <v>377709.75</v>
      </c>
      <c r="P35" s="782"/>
      <c r="R35" s="782">
        <v>0</v>
      </c>
      <c r="S35" s="782"/>
      <c r="T35" s="782"/>
      <c r="U35" s="782"/>
      <c r="W35" s="519">
        <v>95.38</v>
      </c>
    </row>
    <row r="36" spans="1:23" ht="12.75">
      <c r="A36" s="778" t="s">
        <v>410</v>
      </c>
      <c r="B36" s="778"/>
      <c r="C36" s="778"/>
      <c r="E36" s="778" t="s">
        <v>411</v>
      </c>
      <c r="F36" s="778"/>
      <c r="G36" s="778"/>
      <c r="H36" s="778"/>
      <c r="I36" s="778"/>
      <c r="J36" s="778"/>
      <c r="K36" s="778"/>
      <c r="M36" s="519">
        <v>6653</v>
      </c>
      <c r="O36" s="782">
        <v>6355</v>
      </c>
      <c r="P36" s="782"/>
      <c r="R36" s="782">
        <v>0</v>
      </c>
      <c r="S36" s="782"/>
      <c r="T36" s="782"/>
      <c r="U36" s="782"/>
      <c r="W36" s="519">
        <v>95.52</v>
      </c>
    </row>
    <row r="37" spans="1:23" ht="12.75">
      <c r="A37" s="778" t="s">
        <v>440</v>
      </c>
      <c r="B37" s="778"/>
      <c r="C37" s="778"/>
      <c r="E37" s="771" t="s">
        <v>441</v>
      </c>
      <c r="F37" s="771"/>
      <c r="G37" s="771"/>
      <c r="H37" s="771"/>
      <c r="I37" s="771"/>
      <c r="J37" s="771"/>
      <c r="K37" s="771"/>
      <c r="M37" s="518">
        <v>0</v>
      </c>
      <c r="O37" s="785">
        <v>1171</v>
      </c>
      <c r="P37" s="785"/>
      <c r="R37" s="785">
        <v>0</v>
      </c>
      <c r="S37" s="785"/>
      <c r="T37" s="785"/>
      <c r="U37" s="785"/>
      <c r="W37" s="518" t="s">
        <v>294</v>
      </c>
    </row>
    <row r="38" spans="1:23" ht="12.75">
      <c r="A38" s="778" t="s">
        <v>442</v>
      </c>
      <c r="B38" s="778"/>
      <c r="C38" s="778"/>
      <c r="E38" s="778" t="s">
        <v>443</v>
      </c>
      <c r="F38" s="778"/>
      <c r="G38" s="778"/>
      <c r="H38" s="778"/>
      <c r="I38" s="778"/>
      <c r="J38" s="778"/>
      <c r="K38" s="778"/>
      <c r="M38" s="519">
        <v>0</v>
      </c>
      <c r="O38" s="782">
        <v>1171</v>
      </c>
      <c r="P38" s="782"/>
      <c r="R38" s="782">
        <v>0</v>
      </c>
      <c r="S38" s="782"/>
      <c r="T38" s="782"/>
      <c r="U38" s="782"/>
      <c r="W38" s="519" t="s">
        <v>294</v>
      </c>
    </row>
    <row r="39" spans="1:23" ht="12.75">
      <c r="A39" s="778" t="s">
        <v>444</v>
      </c>
      <c r="B39" s="778"/>
      <c r="C39" s="778"/>
      <c r="E39" s="771" t="s">
        <v>445</v>
      </c>
      <c r="F39" s="771"/>
      <c r="G39" s="771"/>
      <c r="H39" s="771"/>
      <c r="I39" s="771"/>
      <c r="J39" s="771"/>
      <c r="K39" s="771"/>
      <c r="M39" s="518">
        <v>150000</v>
      </c>
      <c r="O39" s="785">
        <v>90412.56</v>
      </c>
      <c r="P39" s="785"/>
      <c r="R39" s="785">
        <v>0</v>
      </c>
      <c r="S39" s="785"/>
      <c r="T39" s="785"/>
      <c r="U39" s="785"/>
      <c r="W39" s="518">
        <v>60.28</v>
      </c>
    </row>
    <row r="40" spans="1:23" ht="12.75">
      <c r="A40" s="778" t="s">
        <v>446</v>
      </c>
      <c r="B40" s="778"/>
      <c r="C40" s="778"/>
      <c r="E40" s="778" t="s">
        <v>447</v>
      </c>
      <c r="F40" s="778"/>
      <c r="G40" s="778"/>
      <c r="H40" s="778"/>
      <c r="I40" s="778"/>
      <c r="J40" s="778"/>
      <c r="K40" s="778"/>
      <c r="M40" s="519">
        <v>50000</v>
      </c>
      <c r="O40" s="782">
        <v>0</v>
      </c>
      <c r="P40" s="782"/>
      <c r="R40" s="782">
        <v>0</v>
      </c>
      <c r="S40" s="782"/>
      <c r="T40" s="782"/>
      <c r="U40" s="782"/>
      <c r="W40" s="519">
        <v>0</v>
      </c>
    </row>
    <row r="41" spans="1:23" ht="12.75">
      <c r="A41" s="778" t="s">
        <v>477</v>
      </c>
      <c r="B41" s="778"/>
      <c r="C41" s="778"/>
      <c r="E41" s="778" t="s">
        <v>478</v>
      </c>
      <c r="F41" s="778"/>
      <c r="G41" s="778"/>
      <c r="H41" s="778"/>
      <c r="I41" s="778"/>
      <c r="J41" s="778"/>
      <c r="K41" s="778"/>
      <c r="M41" s="519">
        <v>100000</v>
      </c>
      <c r="O41" s="782">
        <v>0</v>
      </c>
      <c r="P41" s="782"/>
      <c r="R41" s="782">
        <v>0</v>
      </c>
      <c r="S41" s="782"/>
      <c r="T41" s="782"/>
      <c r="U41" s="782"/>
      <c r="W41" s="519">
        <v>0</v>
      </c>
    </row>
    <row r="42" spans="1:23" ht="12.75">
      <c r="A42" s="778" t="s">
        <v>487</v>
      </c>
      <c r="B42" s="778"/>
      <c r="C42" s="778"/>
      <c r="E42" s="778" t="s">
        <v>488</v>
      </c>
      <c r="F42" s="778"/>
      <c r="G42" s="778"/>
      <c r="H42" s="778"/>
      <c r="I42" s="778"/>
      <c r="J42" s="778"/>
      <c r="K42" s="778"/>
      <c r="M42" s="519">
        <v>0</v>
      </c>
      <c r="O42" s="782">
        <v>90412.56</v>
      </c>
      <c r="P42" s="782"/>
      <c r="R42" s="782">
        <v>0</v>
      </c>
      <c r="S42" s="782"/>
      <c r="T42" s="782"/>
      <c r="U42" s="782"/>
      <c r="W42" s="519" t="s">
        <v>294</v>
      </c>
    </row>
    <row r="43" spans="1:23" ht="12.75">
      <c r="A43" s="778" t="s">
        <v>497</v>
      </c>
      <c r="B43" s="778"/>
      <c r="C43" s="778"/>
      <c r="E43" s="771" t="s">
        <v>498</v>
      </c>
      <c r="F43" s="771"/>
      <c r="G43" s="771"/>
      <c r="H43" s="771"/>
      <c r="I43" s="771"/>
      <c r="J43" s="771"/>
      <c r="K43" s="771"/>
      <c r="M43" s="518">
        <v>0</v>
      </c>
      <c r="O43" s="785">
        <v>0</v>
      </c>
      <c r="P43" s="785"/>
      <c r="R43" s="785">
        <v>1170</v>
      </c>
      <c r="S43" s="785"/>
      <c r="T43" s="785"/>
      <c r="U43" s="785"/>
      <c r="W43" s="518" t="s">
        <v>294</v>
      </c>
    </row>
    <row r="44" spans="1:23" ht="13.5" thickBot="1">
      <c r="A44" s="778"/>
      <c r="B44" s="778"/>
      <c r="C44" s="778"/>
      <c r="E44" s="778"/>
      <c r="F44" s="778"/>
      <c r="G44" s="778"/>
      <c r="H44" s="778"/>
      <c r="I44" s="778"/>
      <c r="J44" s="778"/>
      <c r="K44" s="778"/>
      <c r="M44" s="519"/>
      <c r="O44" s="782"/>
      <c r="P44" s="782"/>
      <c r="R44" s="782"/>
      <c r="S44" s="782"/>
      <c r="T44" s="782"/>
      <c r="U44" s="782"/>
      <c r="W44" s="519"/>
    </row>
    <row r="45" spans="1:23" ht="13.5" thickBot="1">
      <c r="A45" s="778" t="s">
        <v>243</v>
      </c>
      <c r="B45" s="778"/>
      <c r="C45" s="778"/>
      <c r="E45" s="788" t="s">
        <v>180</v>
      </c>
      <c r="F45" s="789"/>
      <c r="G45" s="789"/>
      <c r="H45" s="789"/>
      <c r="I45" s="789"/>
      <c r="J45" s="789"/>
      <c r="K45" s="789"/>
      <c r="L45" s="380"/>
      <c r="M45" s="520">
        <v>2813213</v>
      </c>
      <c r="N45" s="380"/>
      <c r="O45" s="790">
        <v>2664012.1</v>
      </c>
      <c r="P45" s="790"/>
      <c r="Q45" s="380"/>
      <c r="R45" s="790">
        <v>1170</v>
      </c>
      <c r="S45" s="790"/>
      <c r="T45" s="790"/>
      <c r="U45" s="790"/>
      <c r="V45" s="380"/>
      <c r="W45" s="521">
        <v>94.74</v>
      </c>
    </row>
    <row r="47" spans="1:20" ht="12.75">
      <c r="A47" s="784" t="s">
        <v>499</v>
      </c>
      <c r="B47" s="784"/>
      <c r="C47" s="784"/>
      <c r="D47" s="784"/>
      <c r="E47" s="784"/>
      <c r="F47" s="784"/>
      <c r="G47" s="784"/>
      <c r="H47" s="784"/>
      <c r="I47" s="784"/>
      <c r="J47" s="784"/>
      <c r="K47" s="784"/>
      <c r="L47" s="784"/>
      <c r="M47" s="784"/>
      <c r="N47" s="784"/>
      <c r="O47" s="784"/>
      <c r="P47" s="784"/>
      <c r="Q47" s="784"/>
      <c r="R47" s="784"/>
      <c r="S47" s="784"/>
      <c r="T47" s="784"/>
    </row>
    <row r="49" spans="1:23" ht="12.75">
      <c r="A49" s="778" t="s">
        <v>500</v>
      </c>
      <c r="B49" s="778"/>
      <c r="C49" s="778"/>
      <c r="E49" s="771" t="s">
        <v>501</v>
      </c>
      <c r="F49" s="771"/>
      <c r="G49" s="771"/>
      <c r="H49" s="771"/>
      <c r="I49" s="771"/>
      <c r="J49" s="771"/>
      <c r="K49" s="771"/>
      <c r="M49" s="518">
        <v>0</v>
      </c>
      <c r="O49" s="785">
        <v>881635.7</v>
      </c>
      <c r="P49" s="785"/>
      <c r="R49" s="785">
        <v>0</v>
      </c>
      <c r="S49" s="785"/>
      <c r="T49" s="785"/>
      <c r="U49" s="785"/>
      <c r="W49" s="518" t="s">
        <v>294</v>
      </c>
    </row>
    <row r="50" spans="1:23" ht="12.75">
      <c r="A50" s="778" t="s">
        <v>502</v>
      </c>
      <c r="B50" s="778"/>
      <c r="C50" s="778"/>
      <c r="E50" s="778" t="s">
        <v>503</v>
      </c>
      <c r="F50" s="778"/>
      <c r="G50" s="778"/>
      <c r="H50" s="778"/>
      <c r="I50" s="778"/>
      <c r="J50" s="778"/>
      <c r="K50" s="778"/>
      <c r="M50" s="519">
        <v>0</v>
      </c>
      <c r="O50" s="782">
        <v>881635.7</v>
      </c>
      <c r="P50" s="782"/>
      <c r="R50" s="782">
        <v>0</v>
      </c>
      <c r="S50" s="782"/>
      <c r="T50" s="782"/>
      <c r="U50" s="782"/>
      <c r="W50" s="519" t="s">
        <v>294</v>
      </c>
    </row>
    <row r="51" spans="1:23" ht="12.75">
      <c r="A51" s="778" t="s">
        <v>504</v>
      </c>
      <c r="B51" s="778"/>
      <c r="C51" s="778"/>
      <c r="E51" s="771" t="s">
        <v>505</v>
      </c>
      <c r="F51" s="771"/>
      <c r="G51" s="771"/>
      <c r="H51" s="771"/>
      <c r="I51" s="771"/>
      <c r="J51" s="771"/>
      <c r="K51" s="771"/>
      <c r="M51" s="518">
        <v>1050000</v>
      </c>
      <c r="O51" s="785">
        <v>21067.07</v>
      </c>
      <c r="P51" s="785"/>
      <c r="R51" s="785">
        <v>0</v>
      </c>
      <c r="S51" s="785"/>
      <c r="T51" s="785"/>
      <c r="U51" s="785"/>
      <c r="W51" s="518">
        <v>2.01</v>
      </c>
    </row>
    <row r="52" spans="1:23" ht="12.75">
      <c r="A52" s="778" t="s">
        <v>506</v>
      </c>
      <c r="B52" s="778"/>
      <c r="C52" s="778"/>
      <c r="E52" s="778" t="s">
        <v>507</v>
      </c>
      <c r="F52" s="778"/>
      <c r="G52" s="778"/>
      <c r="H52" s="778"/>
      <c r="I52" s="778"/>
      <c r="J52" s="778"/>
      <c r="K52" s="778"/>
      <c r="M52" s="519">
        <v>0</v>
      </c>
      <c r="O52" s="782">
        <v>18025.4</v>
      </c>
      <c r="P52" s="782"/>
      <c r="R52" s="782">
        <v>0</v>
      </c>
      <c r="S52" s="782"/>
      <c r="T52" s="782"/>
      <c r="U52" s="782"/>
      <c r="W52" s="519" t="s">
        <v>294</v>
      </c>
    </row>
    <row r="53" spans="1:23" ht="12.75">
      <c r="A53" s="778" t="s">
        <v>512</v>
      </c>
      <c r="B53" s="778"/>
      <c r="C53" s="778"/>
      <c r="E53" s="778" t="s">
        <v>513</v>
      </c>
      <c r="F53" s="778"/>
      <c r="G53" s="778"/>
      <c r="H53" s="778"/>
      <c r="I53" s="778"/>
      <c r="J53" s="778"/>
      <c r="K53" s="778"/>
      <c r="M53" s="519">
        <v>0</v>
      </c>
      <c r="O53" s="782">
        <v>3041.67</v>
      </c>
      <c r="P53" s="782"/>
      <c r="R53" s="782">
        <v>0</v>
      </c>
      <c r="S53" s="782"/>
      <c r="T53" s="782"/>
      <c r="U53" s="782"/>
      <c r="W53" s="519" t="s">
        <v>294</v>
      </c>
    </row>
    <row r="54" spans="1:23" ht="12.75">
      <c r="A54" s="778" t="s">
        <v>568</v>
      </c>
      <c r="B54" s="778"/>
      <c r="C54" s="778"/>
      <c r="E54" s="771" t="s">
        <v>569</v>
      </c>
      <c r="F54" s="771"/>
      <c r="G54" s="771"/>
      <c r="H54" s="771"/>
      <c r="I54" s="771"/>
      <c r="J54" s="771"/>
      <c r="K54" s="771"/>
      <c r="M54" s="518">
        <v>0</v>
      </c>
      <c r="O54" s="785">
        <v>30252.34</v>
      </c>
      <c r="P54" s="785"/>
      <c r="R54" s="785">
        <v>0</v>
      </c>
      <c r="S54" s="785"/>
      <c r="T54" s="785"/>
      <c r="U54" s="785"/>
      <c r="W54" s="518" t="s">
        <v>294</v>
      </c>
    </row>
    <row r="55" spans="1:23" ht="12.75">
      <c r="A55" s="778" t="s">
        <v>570</v>
      </c>
      <c r="B55" s="778"/>
      <c r="C55" s="778"/>
      <c r="E55" s="771" t="s">
        <v>571</v>
      </c>
      <c r="F55" s="771"/>
      <c r="G55" s="771"/>
      <c r="H55" s="771"/>
      <c r="I55" s="771"/>
      <c r="J55" s="771"/>
      <c r="K55" s="771"/>
      <c r="M55" s="518">
        <v>0</v>
      </c>
      <c r="O55" s="785">
        <v>160559.83</v>
      </c>
      <c r="P55" s="785"/>
      <c r="R55" s="785">
        <v>0</v>
      </c>
      <c r="S55" s="785"/>
      <c r="T55" s="785"/>
      <c r="U55" s="785"/>
      <c r="W55" s="518" t="s">
        <v>294</v>
      </c>
    </row>
    <row r="56" spans="1:23" ht="12.75">
      <c r="A56" s="778" t="s">
        <v>572</v>
      </c>
      <c r="B56" s="778"/>
      <c r="C56" s="778"/>
      <c r="E56" s="778" t="s">
        <v>573</v>
      </c>
      <c r="F56" s="778"/>
      <c r="G56" s="778"/>
      <c r="H56" s="778"/>
      <c r="I56" s="778"/>
      <c r="J56" s="778"/>
      <c r="K56" s="778"/>
      <c r="M56" s="519">
        <v>0</v>
      </c>
      <c r="O56" s="782">
        <v>160559.83</v>
      </c>
      <c r="P56" s="782"/>
      <c r="R56" s="782">
        <v>0</v>
      </c>
      <c r="S56" s="782"/>
      <c r="T56" s="782"/>
      <c r="U56" s="782"/>
      <c r="W56" s="519" t="s">
        <v>294</v>
      </c>
    </row>
    <row r="57" spans="1:23" ht="12.75">
      <c r="A57" s="778" t="s">
        <v>574</v>
      </c>
      <c r="B57" s="778"/>
      <c r="C57" s="778"/>
      <c r="E57" s="771" t="s">
        <v>575</v>
      </c>
      <c r="F57" s="771"/>
      <c r="G57" s="771"/>
      <c r="H57" s="771"/>
      <c r="I57" s="771"/>
      <c r="J57" s="771"/>
      <c r="K57" s="771"/>
      <c r="M57" s="518">
        <v>0</v>
      </c>
      <c r="O57" s="785">
        <v>239538</v>
      </c>
      <c r="P57" s="785"/>
      <c r="R57" s="785">
        <v>0</v>
      </c>
      <c r="S57" s="785"/>
      <c r="T57" s="785"/>
      <c r="U57" s="785"/>
      <c r="W57" s="518" t="s">
        <v>294</v>
      </c>
    </row>
    <row r="58" spans="1:23" ht="12.75">
      <c r="A58" s="778" t="s">
        <v>576</v>
      </c>
      <c r="B58" s="778"/>
      <c r="C58" s="778"/>
      <c r="E58" s="778" t="s">
        <v>577</v>
      </c>
      <c r="F58" s="778"/>
      <c r="G58" s="778"/>
      <c r="H58" s="778"/>
      <c r="I58" s="778"/>
      <c r="J58" s="778"/>
      <c r="K58" s="778"/>
      <c r="M58" s="519">
        <v>0</v>
      </c>
      <c r="O58" s="782">
        <v>239538</v>
      </c>
      <c r="P58" s="782"/>
      <c r="R58" s="782">
        <v>0</v>
      </c>
      <c r="S58" s="782"/>
      <c r="T58" s="782"/>
      <c r="U58" s="782"/>
      <c r="W58" s="519" t="s">
        <v>294</v>
      </c>
    </row>
    <row r="59" spans="1:23" ht="12.75">
      <c r="A59" s="778" t="s">
        <v>536</v>
      </c>
      <c r="B59" s="778"/>
      <c r="C59" s="778"/>
      <c r="E59" s="771" t="s">
        <v>537</v>
      </c>
      <c r="F59" s="771"/>
      <c r="G59" s="771"/>
      <c r="H59" s="771"/>
      <c r="I59" s="771"/>
      <c r="J59" s="771"/>
      <c r="K59" s="771"/>
      <c r="M59" s="518">
        <v>0</v>
      </c>
      <c r="O59" s="785">
        <v>-100.6</v>
      </c>
      <c r="P59" s="785"/>
      <c r="R59" s="785">
        <v>0</v>
      </c>
      <c r="S59" s="785"/>
      <c r="T59" s="785"/>
      <c r="U59" s="785"/>
      <c r="W59" s="518" t="s">
        <v>294</v>
      </c>
    </row>
    <row r="60" spans="1:23" ht="12.75">
      <c r="A60" s="778" t="s">
        <v>578</v>
      </c>
      <c r="B60" s="778"/>
      <c r="C60" s="778"/>
      <c r="E60" s="778" t="s">
        <v>579</v>
      </c>
      <c r="F60" s="778"/>
      <c r="G60" s="778"/>
      <c r="H60" s="778"/>
      <c r="I60" s="778"/>
      <c r="J60" s="778"/>
      <c r="K60" s="778"/>
      <c r="M60" s="519">
        <v>0</v>
      </c>
      <c r="O60" s="782">
        <v>-0.2</v>
      </c>
      <c r="P60" s="782"/>
      <c r="R60" s="782">
        <v>0</v>
      </c>
      <c r="S60" s="782"/>
      <c r="T60" s="782"/>
      <c r="U60" s="782"/>
      <c r="W60" s="519" t="s">
        <v>294</v>
      </c>
    </row>
    <row r="61" spans="1:23" ht="12.75">
      <c r="A61" s="778" t="s">
        <v>538</v>
      </c>
      <c r="B61" s="778"/>
      <c r="C61" s="778"/>
      <c r="E61" s="778" t="s">
        <v>539</v>
      </c>
      <c r="F61" s="778"/>
      <c r="G61" s="778"/>
      <c r="H61" s="778"/>
      <c r="I61" s="778"/>
      <c r="J61" s="778"/>
      <c r="K61" s="778"/>
      <c r="M61" s="519">
        <v>0</v>
      </c>
      <c r="O61" s="782">
        <v>-100.4</v>
      </c>
      <c r="P61" s="782"/>
      <c r="R61" s="782">
        <v>0</v>
      </c>
      <c r="S61" s="782"/>
      <c r="T61" s="782"/>
      <c r="U61" s="782"/>
      <c r="W61" s="519" t="s">
        <v>294</v>
      </c>
    </row>
    <row r="62" spans="1:23" ht="12.75">
      <c r="A62" s="778" t="s">
        <v>545</v>
      </c>
      <c r="B62" s="778"/>
      <c r="C62" s="778"/>
      <c r="E62" s="771" t="s">
        <v>546</v>
      </c>
      <c r="F62" s="771"/>
      <c r="G62" s="771"/>
      <c r="H62" s="771"/>
      <c r="I62" s="771"/>
      <c r="J62" s="771"/>
      <c r="K62" s="771"/>
      <c r="M62" s="518">
        <v>1763213</v>
      </c>
      <c r="O62" s="785">
        <v>1763213</v>
      </c>
      <c r="P62" s="785"/>
      <c r="R62" s="785">
        <v>0</v>
      </c>
      <c r="S62" s="785"/>
      <c r="T62" s="785"/>
      <c r="U62" s="785"/>
      <c r="W62" s="518">
        <v>100</v>
      </c>
    </row>
    <row r="63" spans="1:23" ht="12.75">
      <c r="A63" s="778" t="s">
        <v>547</v>
      </c>
      <c r="B63" s="778"/>
      <c r="C63" s="778"/>
      <c r="E63" s="778" t="s">
        <v>548</v>
      </c>
      <c r="F63" s="778"/>
      <c r="G63" s="778"/>
      <c r="H63" s="778"/>
      <c r="I63" s="778"/>
      <c r="J63" s="778"/>
      <c r="K63" s="778"/>
      <c r="M63" s="519">
        <v>1763213</v>
      </c>
      <c r="O63" s="782">
        <v>1763213</v>
      </c>
      <c r="P63" s="782"/>
      <c r="R63" s="782">
        <v>0</v>
      </c>
      <c r="S63" s="782"/>
      <c r="T63" s="782"/>
      <c r="U63" s="782"/>
      <c r="W63" s="519">
        <v>100</v>
      </c>
    </row>
    <row r="64" spans="1:23" ht="13.5" thickBot="1">
      <c r="A64" s="778"/>
      <c r="B64" s="778"/>
      <c r="C64" s="778"/>
      <c r="E64" s="778"/>
      <c r="F64" s="778"/>
      <c r="G64" s="778"/>
      <c r="H64" s="778"/>
      <c r="I64" s="778"/>
      <c r="J64" s="778"/>
      <c r="K64" s="778"/>
      <c r="M64" s="519"/>
      <c r="O64" s="782"/>
      <c r="P64" s="782"/>
      <c r="R64" s="782"/>
      <c r="S64" s="782"/>
      <c r="T64" s="782"/>
      <c r="U64" s="782"/>
      <c r="W64" s="519"/>
    </row>
    <row r="65" spans="1:23" ht="13.5" thickBot="1">
      <c r="A65" s="778" t="s">
        <v>243</v>
      </c>
      <c r="B65" s="778"/>
      <c r="C65" s="778"/>
      <c r="E65" s="788" t="s">
        <v>182</v>
      </c>
      <c r="F65" s="789"/>
      <c r="G65" s="789"/>
      <c r="H65" s="789"/>
      <c r="I65" s="789"/>
      <c r="J65" s="789"/>
      <c r="K65" s="789"/>
      <c r="L65" s="380"/>
      <c r="M65" s="520">
        <v>2813213</v>
      </c>
      <c r="N65" s="380"/>
      <c r="O65" s="790">
        <v>2665815.17</v>
      </c>
      <c r="P65" s="790"/>
      <c r="Q65" s="380"/>
      <c r="R65" s="790">
        <v>0</v>
      </c>
      <c r="S65" s="790"/>
      <c r="T65" s="790"/>
      <c r="U65" s="790"/>
      <c r="V65" s="380"/>
      <c r="W65" s="521">
        <v>94.76</v>
      </c>
    </row>
    <row r="66" spans="1:23" ht="12.75">
      <c r="A66" s="514"/>
      <c r="B66" s="514"/>
      <c r="C66" s="514"/>
      <c r="E66" s="517"/>
      <c r="F66" s="517"/>
      <c r="G66" s="517"/>
      <c r="H66" s="517"/>
      <c r="I66" s="517"/>
      <c r="J66" s="517"/>
      <c r="K66" s="517"/>
      <c r="M66" s="518"/>
      <c r="O66" s="518"/>
      <c r="P66" s="518"/>
      <c r="R66" s="518"/>
      <c r="S66" s="518"/>
      <c r="T66" s="518"/>
      <c r="U66" s="518"/>
      <c r="W66" s="518"/>
    </row>
  </sheetData>
  <sheetProtection/>
  <mergeCells count="210">
    <mergeCell ref="A1:F1"/>
    <mergeCell ref="A2:W2"/>
    <mergeCell ref="B3:W3"/>
    <mergeCell ref="B5:F5"/>
    <mergeCell ref="G5:S5"/>
    <mergeCell ref="A15:C15"/>
    <mergeCell ref="E15:K15"/>
    <mergeCell ref="O15:P15"/>
    <mergeCell ref="R15:U15"/>
    <mergeCell ref="B6:F6"/>
    <mergeCell ref="G6:S6"/>
    <mergeCell ref="A8:C8"/>
    <mergeCell ref="E8:K8"/>
    <mergeCell ref="O8:P8"/>
    <mergeCell ref="R8:U8"/>
    <mergeCell ref="A10:W10"/>
    <mergeCell ref="A12:T12"/>
    <mergeCell ref="A14:C14"/>
    <mergeCell ref="E14:K14"/>
    <mergeCell ref="O14:P14"/>
    <mergeCell ref="R14:U14"/>
    <mergeCell ref="A16:C16"/>
    <mergeCell ref="E16:K16"/>
    <mergeCell ref="O16:P16"/>
    <mergeCell ref="R16:U16"/>
    <mergeCell ref="A17:C17"/>
    <mergeCell ref="E17:K17"/>
    <mergeCell ref="O17:P17"/>
    <mergeCell ref="R17:U17"/>
    <mergeCell ref="A18:C18"/>
    <mergeCell ref="E18:K18"/>
    <mergeCell ref="O18:P18"/>
    <mergeCell ref="R18:U18"/>
    <mergeCell ref="A19:C19"/>
    <mergeCell ref="E19:K19"/>
    <mergeCell ref="O19:P19"/>
    <mergeCell ref="R19:U19"/>
    <mergeCell ref="A20:C20"/>
    <mergeCell ref="E20:K20"/>
    <mergeCell ref="O20:P20"/>
    <mergeCell ref="R20:U20"/>
    <mergeCell ref="A21:C21"/>
    <mergeCell ref="E21:K21"/>
    <mergeCell ref="O21:P21"/>
    <mergeCell ref="R21:U21"/>
    <mergeCell ref="A22:C22"/>
    <mergeCell ref="E22:K22"/>
    <mergeCell ref="O22:P22"/>
    <mergeCell ref="R22:U22"/>
    <mergeCell ref="A23:C23"/>
    <mergeCell ref="E23:K23"/>
    <mergeCell ref="O23:P23"/>
    <mergeCell ref="R23:U23"/>
    <mergeCell ref="A24:C24"/>
    <mergeCell ref="E24:K24"/>
    <mergeCell ref="O24:P24"/>
    <mergeCell ref="R24:U24"/>
    <mergeCell ref="A25:C25"/>
    <mergeCell ref="E25:K25"/>
    <mergeCell ref="O25:P25"/>
    <mergeCell ref="R25:U25"/>
    <mergeCell ref="A26:C26"/>
    <mergeCell ref="E26:K26"/>
    <mergeCell ref="O26:P26"/>
    <mergeCell ref="R26:U26"/>
    <mergeCell ref="A27:C27"/>
    <mergeCell ref="E27:K27"/>
    <mergeCell ref="O27:P27"/>
    <mergeCell ref="R27:U27"/>
    <mergeCell ref="A28:C28"/>
    <mergeCell ref="E28:K28"/>
    <mergeCell ref="O28:P28"/>
    <mergeCell ref="R28:U28"/>
    <mergeCell ref="A29:C29"/>
    <mergeCell ref="E29:K29"/>
    <mergeCell ref="O29:P29"/>
    <mergeCell ref="R29:U29"/>
    <mergeCell ref="A30:C30"/>
    <mergeCell ref="E30:K30"/>
    <mergeCell ref="O30:P30"/>
    <mergeCell ref="R30:U30"/>
    <mergeCell ref="A31:C31"/>
    <mergeCell ref="E31:K31"/>
    <mergeCell ref="O31:P31"/>
    <mergeCell ref="R31:U31"/>
    <mergeCell ref="A32:C32"/>
    <mergeCell ref="E32:K32"/>
    <mergeCell ref="O32:P32"/>
    <mergeCell ref="R32:U32"/>
    <mergeCell ref="A33:C33"/>
    <mergeCell ref="E33:K33"/>
    <mergeCell ref="O33:P33"/>
    <mergeCell ref="R33:U33"/>
    <mergeCell ref="A34:C34"/>
    <mergeCell ref="E34:K34"/>
    <mergeCell ref="O34:P34"/>
    <mergeCell ref="R34:U34"/>
    <mergeCell ref="A35:C35"/>
    <mergeCell ref="E35:K35"/>
    <mergeCell ref="O35:P35"/>
    <mergeCell ref="R35:U35"/>
    <mergeCell ref="A36:C36"/>
    <mergeCell ref="E36:K36"/>
    <mergeCell ref="O36:P36"/>
    <mergeCell ref="R36:U36"/>
    <mergeCell ref="A37:C37"/>
    <mergeCell ref="E37:K37"/>
    <mergeCell ref="O37:P37"/>
    <mergeCell ref="R37:U37"/>
    <mergeCell ref="A38:C38"/>
    <mergeCell ref="E38:K38"/>
    <mergeCell ref="O38:P38"/>
    <mergeCell ref="R38:U38"/>
    <mergeCell ref="A39:C39"/>
    <mergeCell ref="E39:K39"/>
    <mergeCell ref="O39:P39"/>
    <mergeCell ref="R39:U39"/>
    <mergeCell ref="A40:C40"/>
    <mergeCell ref="E40:K40"/>
    <mergeCell ref="O40:P40"/>
    <mergeCell ref="R40:U40"/>
    <mergeCell ref="A41:C41"/>
    <mergeCell ref="E41:K41"/>
    <mergeCell ref="O41:P41"/>
    <mergeCell ref="R41:U41"/>
    <mergeCell ref="A42:C42"/>
    <mergeCell ref="E42:K42"/>
    <mergeCell ref="O42:P42"/>
    <mergeCell ref="R42:U42"/>
    <mergeCell ref="A43:C43"/>
    <mergeCell ref="E43:K43"/>
    <mergeCell ref="O43:P43"/>
    <mergeCell ref="R43:U43"/>
    <mergeCell ref="A44:C44"/>
    <mergeCell ref="E44:K44"/>
    <mergeCell ref="O44:P44"/>
    <mergeCell ref="R44:U44"/>
    <mergeCell ref="A45:C45"/>
    <mergeCell ref="E45:K45"/>
    <mergeCell ref="O45:P45"/>
    <mergeCell ref="R45:U45"/>
    <mergeCell ref="A47:T47"/>
    <mergeCell ref="A49:C49"/>
    <mergeCell ref="E49:K49"/>
    <mergeCell ref="O49:P49"/>
    <mergeCell ref="R49:U49"/>
    <mergeCell ref="A50:C50"/>
    <mergeCell ref="E50:K50"/>
    <mergeCell ref="O50:P50"/>
    <mergeCell ref="R50:U50"/>
    <mergeCell ref="A51:C51"/>
    <mergeCell ref="E51:K51"/>
    <mergeCell ref="O51:P51"/>
    <mergeCell ref="R51:U51"/>
    <mergeCell ref="A52:C52"/>
    <mergeCell ref="E52:K52"/>
    <mergeCell ref="O52:P52"/>
    <mergeCell ref="R52:U52"/>
    <mergeCell ref="A53:C53"/>
    <mergeCell ref="E53:K53"/>
    <mergeCell ref="O53:P53"/>
    <mergeCell ref="R53:U53"/>
    <mergeCell ref="A54:C54"/>
    <mergeCell ref="E54:K54"/>
    <mergeCell ref="O54:P54"/>
    <mergeCell ref="R54:U54"/>
    <mergeCell ref="A55:C55"/>
    <mergeCell ref="E55:K55"/>
    <mergeCell ref="O55:P55"/>
    <mergeCell ref="R55:U55"/>
    <mergeCell ref="A56:C56"/>
    <mergeCell ref="E56:K56"/>
    <mergeCell ref="O56:P56"/>
    <mergeCell ref="R56:U56"/>
    <mergeCell ref="A57:C57"/>
    <mergeCell ref="E57:K57"/>
    <mergeCell ref="O57:P57"/>
    <mergeCell ref="R57:U57"/>
    <mergeCell ref="A58:C58"/>
    <mergeCell ref="E58:K58"/>
    <mergeCell ref="O58:P58"/>
    <mergeCell ref="R58:U58"/>
    <mergeCell ref="A63:C63"/>
    <mergeCell ref="E63:K63"/>
    <mergeCell ref="A59:C59"/>
    <mergeCell ref="E59:K59"/>
    <mergeCell ref="O59:P59"/>
    <mergeCell ref="R59:U59"/>
    <mergeCell ref="A60:C60"/>
    <mergeCell ref="E60:K60"/>
    <mergeCell ref="O60:P60"/>
    <mergeCell ref="R60:U60"/>
    <mergeCell ref="O61:P61"/>
    <mergeCell ref="R61:U61"/>
    <mergeCell ref="A62:C62"/>
    <mergeCell ref="E62:K62"/>
    <mergeCell ref="O62:P62"/>
    <mergeCell ref="R62:U62"/>
    <mergeCell ref="A61:C61"/>
    <mergeCell ref="E61:K61"/>
    <mergeCell ref="O63:P63"/>
    <mergeCell ref="R63:U63"/>
    <mergeCell ref="A65:C65"/>
    <mergeCell ref="E65:K65"/>
    <mergeCell ref="O65:P65"/>
    <mergeCell ref="R65:U65"/>
    <mergeCell ref="O64:P64"/>
    <mergeCell ref="R64:U64"/>
    <mergeCell ref="A64:C64"/>
    <mergeCell ref="E64:K64"/>
  </mergeCells>
  <printOptions/>
  <pageMargins left="0.53" right="0.36" top="0.62" bottom="0.984251968503937" header="0.5118110236220472" footer="0.5118110236220472"/>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FŘIT VŠP CZ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Věra Valová</dc:creator>
  <cp:keywords/>
  <dc:description/>
  <cp:lastModifiedBy>Stanislav Klik</cp:lastModifiedBy>
  <cp:lastPrinted>2012-05-22T06:29:25Z</cp:lastPrinted>
  <dcterms:created xsi:type="dcterms:W3CDTF">1998-02-12T12:26:23Z</dcterms:created>
  <dcterms:modified xsi:type="dcterms:W3CDTF">2012-05-22T10:23:11Z</dcterms:modified>
  <cp:category/>
  <cp:version/>
  <cp:contentType/>
  <cp:contentStatus/>
</cp:coreProperties>
</file>